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mmrzo\OneDrive\Робочий стіл\РОВ\ММР ЗО\Рішення\40 сесія\проекті сайт\"/>
    </mc:Choice>
  </mc:AlternateContent>
  <xr:revisionPtr revIDLastSave="0" documentId="13_ncr:1_{58955C93-1EBC-4360-B1F4-B04CC4B393D2}" xr6:coauthVersionLast="47" xr6:coauthVersionMax="47" xr10:uidLastSave="{00000000-0000-0000-0000-000000000000}"/>
  <bookViews>
    <workbookView xWindow="-108" yWindow="-108" windowWidth="23256" windowHeight="12456" tabRatio="669" xr2:uid="{1D89DDD1-1060-458C-B717-EE10368805C8}"/>
  </bookViews>
  <sheets>
    <sheet name="Лист1  (3)" sheetId="7" r:id="rId1"/>
  </sheets>
  <definedNames>
    <definedName name="_Hlk143674693" localSheetId="0">'Лист1  (3)'!$E$57</definedName>
    <definedName name="_xlnm.Print_Titles" localSheetId="0">'Лист1  (3)'!$11:$11</definedName>
    <definedName name="_xlnm.Print_Area" localSheetId="0">'Лист1  (3)'!$A$1:$J$127</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7" i="7" l="1"/>
  <c r="G57" i="7" s="1"/>
  <c r="H54" i="7"/>
  <c r="H51" i="7"/>
  <c r="G51" i="7" s="1"/>
  <c r="H46" i="7"/>
  <c r="G46" i="7" s="1"/>
  <c r="H87" i="7"/>
  <c r="G87" i="7" s="1"/>
  <c r="H39" i="7"/>
  <c r="H34" i="7" s="1"/>
  <c r="G34" i="7" s="1"/>
  <c r="H19" i="7"/>
  <c r="G19" i="7" s="1"/>
  <c r="H53" i="7"/>
  <c r="G53" i="7"/>
  <c r="H24" i="7"/>
  <c r="G24" i="7" s="1"/>
  <c r="H84" i="7"/>
  <c r="H73" i="7" s="1"/>
  <c r="H86" i="7"/>
  <c r="G86" i="7" s="1"/>
  <c r="H64" i="7"/>
  <c r="G64" i="7" s="1"/>
  <c r="G58" i="7" s="1"/>
  <c r="H62" i="7"/>
  <c r="H58" i="7" s="1"/>
  <c r="H49" i="7"/>
  <c r="H48" i="7"/>
  <c r="G48" i="7" s="1"/>
  <c r="H18" i="7"/>
  <c r="G18" i="7"/>
  <c r="G88" i="7"/>
  <c r="G89" i="7"/>
  <c r="G90" i="7"/>
  <c r="G91" i="7"/>
  <c r="G92" i="7"/>
  <c r="G93" i="7"/>
  <c r="G94" i="7"/>
  <c r="G95" i="7"/>
  <c r="G96" i="7"/>
  <c r="G97" i="7"/>
  <c r="G98" i="7"/>
  <c r="G99" i="7"/>
  <c r="G100" i="7"/>
  <c r="G101" i="7"/>
  <c r="G102" i="7"/>
  <c r="G103" i="7"/>
  <c r="G104" i="7"/>
  <c r="G105" i="7"/>
  <c r="H83" i="7"/>
  <c r="G83" i="7"/>
  <c r="I23" i="7"/>
  <c r="I14" i="7" s="1"/>
  <c r="I118" i="7" s="1"/>
  <c r="H70" i="7"/>
  <c r="H65" i="7" s="1"/>
  <c r="H71" i="7"/>
  <c r="G71" i="7" s="1"/>
  <c r="G65" i="7" s="1"/>
  <c r="H85" i="7"/>
  <c r="G85" i="7"/>
  <c r="G54" i="7"/>
  <c r="H32" i="7"/>
  <c r="G32" i="7"/>
  <c r="H33" i="7"/>
  <c r="H25" i="7" s="1"/>
  <c r="G25" i="7" s="1"/>
  <c r="G33" i="7"/>
  <c r="H31" i="7"/>
  <c r="G31" i="7"/>
  <c r="I34" i="7"/>
  <c r="J34" i="7"/>
  <c r="G40" i="7"/>
  <c r="H22" i="7"/>
  <c r="G22" i="7" s="1"/>
  <c r="H15" i="7"/>
  <c r="H14" i="7" s="1"/>
  <c r="G15" i="7"/>
  <c r="J23" i="7"/>
  <c r="J14" i="7"/>
  <c r="J118" i="7" s="1"/>
  <c r="H23" i="7"/>
  <c r="G23" i="7"/>
  <c r="G116" i="7"/>
  <c r="H38" i="7"/>
  <c r="G16" i="7"/>
  <c r="G21" i="7"/>
  <c r="I65" i="7"/>
  <c r="J65" i="7"/>
  <c r="G72" i="7"/>
  <c r="G62" i="7"/>
  <c r="J53" i="7"/>
  <c r="G30" i="7"/>
  <c r="G17" i="7"/>
  <c r="I53" i="7"/>
  <c r="G20" i="7"/>
  <c r="G61" i="7"/>
  <c r="G50" i="7"/>
  <c r="G74" i="7"/>
  <c r="H113" i="7"/>
  <c r="G75" i="7"/>
  <c r="G44" i="7"/>
  <c r="G106" i="7"/>
  <c r="I25" i="7"/>
  <c r="J113" i="7"/>
  <c r="G37" i="7"/>
  <c r="G55" i="7"/>
  <c r="G82" i="7"/>
  <c r="J25" i="7"/>
  <c r="G27" i="7"/>
  <c r="G28" i="7"/>
  <c r="G29" i="7"/>
  <c r="G26" i="7"/>
  <c r="G69" i="7"/>
  <c r="G68" i="7"/>
  <c r="G67" i="7"/>
  <c r="G66" i="7"/>
  <c r="G117" i="7"/>
  <c r="G114" i="7"/>
  <c r="G115" i="7"/>
  <c r="G59" i="7"/>
  <c r="I58" i="7"/>
  <c r="J58" i="7"/>
  <c r="G60" i="7"/>
  <c r="J41" i="7"/>
  <c r="G42" i="7"/>
  <c r="I41" i="7"/>
  <c r="G35" i="7"/>
  <c r="G36" i="7"/>
  <c r="G43" i="7"/>
  <c r="G63" i="7"/>
  <c r="G45" i="7"/>
  <c r="G47" i="7"/>
  <c r="G52" i="7"/>
  <c r="G81" i="7"/>
  <c r="I111" i="7"/>
  <c r="J111" i="7"/>
  <c r="H111" i="7"/>
  <c r="G111" i="7"/>
  <c r="G77" i="7"/>
  <c r="G112" i="7"/>
  <c r="G110" i="7"/>
  <c r="G109" i="7"/>
  <c r="G107" i="7"/>
  <c r="G80" i="7"/>
  <c r="G79" i="7"/>
  <c r="G78" i="7"/>
  <c r="G108" i="7"/>
  <c r="G76" i="7"/>
  <c r="I113" i="7"/>
  <c r="I73" i="7"/>
  <c r="G56" i="7"/>
  <c r="J73" i="7"/>
  <c r="G38" i="7"/>
  <c r="G49" i="7"/>
  <c r="G70" i="7"/>
  <c r="G113" i="7"/>
  <c r="G14" i="7" l="1"/>
  <c r="G39" i="7"/>
  <c r="G84" i="7"/>
  <c r="G73" i="7" s="1"/>
  <c r="H41" i="7"/>
  <c r="G41" i="7" s="1"/>
  <c r="H118" i="7" l="1"/>
  <c r="G118" i="7" s="1"/>
</calcChain>
</file>

<file path=xl/sharedStrings.xml><?xml version="1.0" encoding="utf-8"?>
<sst xmlns="http://schemas.openxmlformats.org/spreadsheetml/2006/main" count="540" uniqueCount="336">
  <si>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</si>
  <si>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</si>
  <si>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</si>
  <si>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</si>
  <si>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</si>
  <si>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</si>
  <si>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</si>
  <si>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0490</t>
  </si>
  <si>
    <t>0540</t>
  </si>
  <si>
    <t>Управління соціального захисту населення  Мелітопольської міської ради Запорізької області</t>
  </si>
  <si>
    <t>0620</t>
  </si>
  <si>
    <t>0456</t>
  </si>
  <si>
    <t>0921</t>
  </si>
  <si>
    <t>0731</t>
  </si>
  <si>
    <t>Внески до статутного капіталу суб"єктів господарювання</t>
  </si>
  <si>
    <t>7310</t>
  </si>
  <si>
    <t>0180</t>
  </si>
  <si>
    <t>2010</t>
  </si>
  <si>
    <t>Багатопрофільна стаціонарна медична допомога населенню</t>
  </si>
  <si>
    <t>0200000</t>
  </si>
  <si>
    <t>0800000</t>
  </si>
  <si>
    <t>0217693</t>
  </si>
  <si>
    <t>7693</t>
  </si>
  <si>
    <t>Інші заходи, пов'язані з економічною діяльністю</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</si>
  <si>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</si>
  <si>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</si>
  <si>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</si>
  <si>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</si>
  <si>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1500000</t>
  </si>
  <si>
    <t>1512010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</si>
  <si>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</si>
  <si>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</si>
  <si>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</si>
  <si>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</si>
  <si>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</si>
  <si>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</si>
  <si>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8311</t>
  </si>
  <si>
    <t>0511</t>
  </si>
  <si>
    <t>Охорона та раціональне використання природних ресурсів</t>
  </si>
  <si>
    <t>1512030</t>
  </si>
  <si>
    <t>2030</t>
  </si>
  <si>
    <t>0733</t>
  </si>
  <si>
    <t>Лікарсько-акушерська допомога вагітним, породіллям та новонародженим</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</si>
  <si>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</si>
  <si>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</si>
  <si>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</si>
  <si>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</si>
  <si>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</si>
  <si>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</si>
  <si>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</si>
  <si>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</si>
  <si>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</si>
  <si>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</si>
  <si>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</si>
  <si>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</si>
  <si>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"Благоустрій міста"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</si>
  <si>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</si>
  <si>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</si>
  <si>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</si>
  <si>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</si>
  <si>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1517330</t>
  </si>
  <si>
    <t>1517366</t>
  </si>
  <si>
    <t>1518311</t>
  </si>
  <si>
    <t>7330</t>
  </si>
  <si>
    <t>7366</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</si>
  <si>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</si>
  <si>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</si>
  <si>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</si>
  <si>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1517361</t>
  </si>
  <si>
    <t>7361</t>
  </si>
  <si>
    <t>Співфінансування інвестиційних проектів, що реалізуються за рахунок коштів державного фонду регіонального розвитку</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</si>
  <si>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</si>
  <si>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</si>
  <si>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</si>
  <si>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</si>
  <si>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</si>
  <si>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</si>
  <si>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0813241</t>
  </si>
  <si>
    <t>3241</t>
  </si>
  <si>
    <t>Забезпечення діяльності інших закладів у сфері соціального захисту і соціального забезпечення</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</si>
  <si>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</si>
  <si>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</si>
  <si>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</si>
  <si>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</si>
  <si>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1517363</t>
  </si>
  <si>
    <t>7363</t>
  </si>
  <si>
    <t>Виконання інвестиційних проектів в рамках здійснення заходів щодо соціально-економічного розвитку окремих територій</t>
  </si>
  <si>
    <t>0218410</t>
  </si>
  <si>
    <t>8410</t>
  </si>
  <si>
    <t>Фінансова підтримка засобів масової інформації</t>
  </si>
  <si>
    <t xml:space="preserve">Міська програма "Реконструкція, капітальний та поточний ремонт  об"єктів вулично-дорожньої мережі міста"  </t>
  </si>
  <si>
    <t>3719820</t>
  </si>
  <si>
    <t>9820</t>
  </si>
  <si>
    <t>Міська програма "Матеріально-технічне забезпечення Національної гвардії України (військова частина 3033)"</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</si>
  <si>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</si>
  <si>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Міська програма “Матеріально-технічне забезпечення Мелітопольського районного територіального центра комплектування та соціальної підтримки”</t>
  </si>
  <si>
    <t xml:space="preserve">Міська програма "Капітальні видатки"    </t>
  </si>
  <si>
    <t xml:space="preserve">Міська програма "Обслуговування мереж зовнішнього освітлення вулиць та засобів регулювання дорожнього руху міста"  </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</si>
  <si>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</si>
  <si>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0813090</t>
  </si>
  <si>
    <t>3090</t>
  </si>
  <si>
    <t>0813242</t>
  </si>
  <si>
    <t>3242</t>
  </si>
  <si>
    <t>Інші заходи у сфері соціального захисту і соціального забезпечення</t>
  </si>
  <si>
    <t>0813230</t>
  </si>
  <si>
    <t>3230</t>
  </si>
  <si>
    <t>1070</t>
  </si>
  <si>
    <t>0817693</t>
  </si>
  <si>
    <t>Інші заходи, пов"язані з економічною діяльністю</t>
  </si>
  <si>
    <t>1511010</t>
  </si>
  <si>
    <t>1010</t>
  </si>
  <si>
    <t>0910</t>
  </si>
  <si>
    <t>Надання дошкільної освіти</t>
  </si>
  <si>
    <t xml:space="preserve">Міська програма "Експлуатаційне  утримання вулично-дорожньої мережі та санітарне очищення міста" </t>
  </si>
  <si>
    <t>0813210</t>
  </si>
  <si>
    <t>3210</t>
  </si>
  <si>
    <t>1050</t>
  </si>
  <si>
    <t>Організація та проведення громадських робіт</t>
  </si>
  <si>
    <t>3100000</t>
  </si>
  <si>
    <t>Управління комунальною власністю Мелітопольської міської ради Запорізької області</t>
  </si>
  <si>
    <t>3117693</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</si>
  <si>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</si>
  <si>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1517670</t>
  </si>
  <si>
    <t>7670</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</si>
  <si>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</si>
  <si>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</si>
  <si>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0900000</t>
  </si>
  <si>
    <t>Служба у справах дітей Мелітопольської міської ради Запорізької області</t>
  </si>
  <si>
    <t>0913112</t>
  </si>
  <si>
    <t>3112</t>
  </si>
  <si>
    <t>1040</t>
  </si>
  <si>
    <t>Заходи державної політики з питань дітей та їх соціального захисту</t>
  </si>
  <si>
    <t>0217680</t>
  </si>
  <si>
    <t>7680</t>
  </si>
  <si>
    <t>Членські внески до асоціацій органів місцевого самоврядування</t>
  </si>
  <si>
    <t>1517325</t>
  </si>
  <si>
    <t>7325</t>
  </si>
  <si>
    <t>Будівництво споруд, установ та закладів фізичної культури і спорту</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</si>
  <si>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</si>
  <si>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</si>
  <si>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</si>
  <si>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Міська програма "Залучення працездатних осіб до суспільно корисних робіт в умовах воєнного стану та організація і проведення громадських робіт"</t>
  </si>
  <si>
    <t>3700000</t>
  </si>
  <si>
    <t>Фінансове управління Мелітопольської міської ради Запорізької області</t>
  </si>
  <si>
    <t>3719800</t>
  </si>
  <si>
    <t>9800</t>
  </si>
  <si>
    <t>Субвенція з місцевого бюджету державному бюджету на виконання програм соціально-економічного розвитку регіонів</t>
  </si>
  <si>
    <t>1516020</t>
  </si>
  <si>
    <t>6020</t>
  </si>
  <si>
    <t>Забезпечення функціонування підприємств, установ та організацій, що виробляють, виконують та/або надають житлово-комунальні послуги</t>
  </si>
  <si>
    <t>Міська програма «Програма фінансової підтримки КП «Мелітополькомунтранс» ММР ЗО у період дії воєнного стану»</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</si>
  <si>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</si>
  <si>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Управління культури та молоді Мелітопольської міської ради Запорізької області</t>
  </si>
  <si>
    <t>1000000</t>
  </si>
  <si>
    <t>1014082</t>
  </si>
  <si>
    <t>Міська програма "Розвиток галузі культури м. Мелітополя"</t>
  </si>
  <si>
    <t>4082</t>
  </si>
  <si>
    <t>Інші заходи в галузі культури і мистецтва</t>
  </si>
  <si>
    <t>0218110</t>
  </si>
  <si>
    <t>8110</t>
  </si>
  <si>
    <t>0320</t>
  </si>
  <si>
    <t>Заходи із запобігання та ліквідації надзвичайних ситуацій та наслідків стихійного лиха</t>
  </si>
  <si>
    <t>Управління освіти Мелітопольської міської ради Запорізької області</t>
  </si>
  <si>
    <t>0600000</t>
  </si>
  <si>
    <t>Відділ охорони здоров'я Мелітопольської міської ради Запорізької області</t>
  </si>
  <si>
    <t>0700000</t>
  </si>
  <si>
    <t>Міська програма "Деокупація: здійснення першочергових заходів, спрямованих на відновлення державного суверенітету та життєдіяльності у місті Мелітополі"</t>
  </si>
  <si>
    <t>0712010</t>
  </si>
  <si>
    <t>0712030</t>
  </si>
  <si>
    <t>0160</t>
  </si>
  <si>
    <t>0111</t>
  </si>
  <si>
    <t>Керівництво і управління у відповідній сфері у містах (місті Києві), селищах, селах,  територіальних громадах</t>
  </si>
  <si>
    <t>0810160</t>
  </si>
  <si>
    <t>1014030</t>
  </si>
  <si>
    <t>1014040</t>
  </si>
  <si>
    <t>4030</t>
  </si>
  <si>
    <t>0824</t>
  </si>
  <si>
    <t>4040</t>
  </si>
  <si>
    <t>Забезпечення діяльності бібліотек</t>
  </si>
  <si>
    <t>Забезпечення діяльності музеїв i виставок</t>
  </si>
  <si>
    <t>Міська програма «Виконання КП «Мелітопольський міський парк культури і відпочинку ім. Горького»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</si>
  <si>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«Чистота»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</si>
  <si>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«Житломасив»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</si>
  <si>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«Міськсвітло»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</si>
  <si>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3710160</t>
  </si>
  <si>
    <t>Управління фізичної культури та спорту Мелітопольської міської ради Запорізької області</t>
  </si>
  <si>
    <t>1100000</t>
  </si>
  <si>
    <t>1110160</t>
  </si>
  <si>
    <t>Керівництво і управління у відповідній сфері у містах (місті Києві), селищах, селах,  територіальних громада</t>
  </si>
  <si>
    <t>5031</t>
  </si>
  <si>
    <t>0810</t>
  </si>
  <si>
    <t>1115061</t>
  </si>
  <si>
    <t>5061</t>
  </si>
  <si>
    <t>1115063</t>
  </si>
  <si>
    <t>5063</t>
  </si>
  <si>
    <t>Утримання та навчально-тренувальна робота комунальних дитячо-юнацьких спортивних шкіл</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</si>
  <si>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</si>
  <si>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Забезпечення діяльності централізованої бухгалтерії</t>
  </si>
  <si>
    <t>5011</t>
  </si>
  <si>
    <t>5012</t>
  </si>
  <si>
    <t>Проведення навчально-тренувальних зборів і змагань з олімпійських видів спорту</t>
  </si>
  <si>
    <t>Проведення навчально-тренувальних зборів і змагань з неолімпійських видів спорту</t>
  </si>
  <si>
    <t>0610160</t>
  </si>
  <si>
    <t>0611010</t>
  </si>
  <si>
    <t>0611021</t>
  </si>
  <si>
    <t>0611141</t>
  </si>
  <si>
    <t>1141</t>
  </si>
  <si>
    <t>0990</t>
  </si>
  <si>
    <t>Забезпечення діяльності інших закладів у сфері освіти</t>
  </si>
  <si>
    <t>0910160</t>
  </si>
  <si>
    <t>111</t>
  </si>
  <si>
    <t>0712152</t>
  </si>
  <si>
    <t>2152</t>
  </si>
  <si>
    <t>0763</t>
  </si>
  <si>
    <t>Інші програми та заходи у сфері охорони здоров'я</t>
  </si>
  <si>
    <t>Міська програма «Виконання комунальним підприємством «Мелітополькомунтранс»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Мелітополь»</t>
  </si>
  <si>
    <t>0611142</t>
  </si>
  <si>
    <t>Інші програми та заходи у сфері освіти</t>
  </si>
  <si>
    <t>1142</t>
  </si>
  <si>
    <t>Міська програма "Поповнення статутного капіталу комунального підприємства «Житломасив» Мелітопольської міської ради Запорізької області"</t>
  </si>
  <si>
    <t>0813192</t>
  </si>
  <si>
    <t>Надання фінансової підтримки громадським об"єднанням ветеранів і осіб з інвалідністю, діяльність яких має соціальну спрямованість</t>
  </si>
  <si>
    <t>3192</t>
  </si>
  <si>
    <t>Міська програма "Надання фінансової підтримки громадським організаціям, які є переможцями конкурсу проектів"</t>
  </si>
  <si>
    <t>1013133</t>
  </si>
  <si>
    <t>3133</t>
  </si>
  <si>
    <t>Інші заходи та заклади молодіжної політики</t>
  </si>
  <si>
    <t>витрат місцевого бюджету на реалізацію місцевих/регіональних програм у 2024 році</t>
  </si>
  <si>
    <t>1115022</t>
  </si>
  <si>
    <t>5022</t>
  </si>
  <si>
    <t>Проведення навчально-тренувальних зборів і змагань та заходів зі спорту осіб з інвалідністю</t>
  </si>
  <si>
    <t>Видатки, пов'язані з наданням підтримки внутрішньо переміщеним та/або евакуйованим особам у зв'язку із введенням воєнного стану</t>
  </si>
  <si>
    <t>Видатки на поховання учасників бойових дій та осіб з інвалідністю внаслідок війни</t>
  </si>
  <si>
    <t>Міська програма «Фінансова підтримка КНП «Центр лікувально-діагностичної та лабораторної медичної допомоги» Мелітопольської міської ради Запорізької області на 2024 рік»</t>
  </si>
  <si>
    <t>Міська програма «Фінансова підтримка КНП «ТМО «Багатопрофільна лікарня інтенсивних методів лікування та швидкої медичної допомоги» Мелітопольської міської ради Запорізької області на 2024 рік»</t>
  </si>
  <si>
    <t>Міська програма “Сприяння розвитку підприємництва в місті Мелітополі Запорізької області на 2021-2025 роки”</t>
  </si>
  <si>
    <t>0217610</t>
  </si>
  <si>
    <t>7610</t>
  </si>
  <si>
    <t>0411</t>
  </si>
  <si>
    <t>Сприяння розвитку малого та середнього підприємництва</t>
  </si>
  <si>
    <t>0218240</t>
  </si>
  <si>
    <t>8240</t>
  </si>
  <si>
    <t>Заходи та роботи з територіальної оборони</t>
  </si>
  <si>
    <t>0380</t>
  </si>
  <si>
    <t>01.12.2023 №</t>
  </si>
  <si>
    <t>01.12.2023 № 3/20</t>
  </si>
  <si>
    <t>01.12.2023 № 3/18</t>
  </si>
  <si>
    <t>01.12.2023 № 3/17</t>
  </si>
  <si>
    <t>01.12.2023 № 3/16</t>
  </si>
  <si>
    <t>01.12.2023 № 3/5</t>
  </si>
  <si>
    <t>01.12.2023 № 3/19</t>
  </si>
  <si>
    <t>01.12.2023 № 3/6</t>
  </si>
  <si>
    <t>01.12.2023 № 3/40</t>
  </si>
  <si>
    <t>01.12.2023 № 3/38</t>
  </si>
  <si>
    <t>01.12.2023 № 3/36</t>
  </si>
  <si>
    <t>01.12.2023 № 3/39</t>
  </si>
  <si>
    <t>01.12.2023 № 3/15</t>
  </si>
  <si>
    <t>01.12.2023 № 3/14</t>
  </si>
  <si>
    <t>01.12.2023 № 3/11</t>
  </si>
  <si>
    <t>01.12.2023 № 3/9</t>
  </si>
  <si>
    <t>01.12.2023 №  3/8</t>
  </si>
  <si>
    <t>01.12.2023 № 3/1</t>
  </si>
  <si>
    <t>01.12.2023 № 3/4</t>
  </si>
  <si>
    <t>01.12.2023 № 3/2</t>
  </si>
  <si>
    <t>01.12.2023 № 3/7</t>
  </si>
  <si>
    <t>01.12.2023 № 3/34</t>
  </si>
  <si>
    <t>01.12.2023 № 3/31</t>
  </si>
  <si>
    <t>01.12.2023 № 3/30</t>
  </si>
  <si>
    <t>01.12.2023 № 3/32</t>
  </si>
  <si>
    <t>01.12.2023 № 3/33</t>
  </si>
  <si>
    <t>01.12.2023 №  3/28</t>
  </si>
  <si>
    <t>0217622</t>
  </si>
  <si>
    <t>0213242</t>
  </si>
  <si>
    <t>Реалізація програм і заходів в галузі туризму та курортів</t>
  </si>
  <si>
    <t>7622</t>
  </si>
  <si>
    <t>0470</t>
  </si>
  <si>
    <t>17.12.2020 №7/1</t>
  </si>
  <si>
    <t>9770</t>
  </si>
  <si>
    <t>0179</t>
  </si>
  <si>
    <t xml:space="preserve">Інші субвенції з місцевого бюджету </t>
  </si>
  <si>
    <t xml:space="preserve">Секретар Мелітопольської міської ради				</t>
  </si>
  <si>
    <t>Роман РОМАНОВ</t>
  </si>
  <si>
    <t>Міська програма «Фінансова підтримка комунального некомерційного підприємства «Мелітопольський міський пологовий будинок» Мелітопольської міської ради Запорізької області» на 2024 рік"</t>
  </si>
  <si>
    <t>0856800000</t>
  </si>
  <si>
    <t>Міська цільова програма «Вшанування ветеранів війни, членів сімей загиблих військовослужбовців, волонтерів та інших категорій населення»</t>
  </si>
  <si>
    <t>Міська цільова програма "Членські внески"</t>
  </si>
  <si>
    <t xml:space="preserve">Міська цільова програма "Організація підтримки і реалізації стратегічних ініціатив та підготовки проектів розвитку міста Мелітополя" </t>
  </si>
  <si>
    <t>Міська цільова програма "Забезпечення виконання рішень суду"</t>
  </si>
  <si>
    <t>Міська цільова програма "Створення місцевого матеріального резерву, захист населення і територій від надзвичайних ситуацій техногенного та природного характеру на 2024 рік"</t>
  </si>
  <si>
    <t xml:space="preserve">Міська цільова програма "Підвищення обороноздатності та підтримки військових формувань які беруть участь у захисті суверенітету держави на 2024 рік" </t>
  </si>
  <si>
    <t xml:space="preserve"> Міська цільова програма "Фінансова підтримка КП "Телерадіокомпанія "Мелітополь" Мелітопольської міської ради Запорізької області" </t>
  </si>
  <si>
    <t xml:space="preserve">Міська цільова програма "Простір розвитку обдарованності" </t>
  </si>
  <si>
    <t xml:space="preserve">Міська цільова програма "Надання одноразової допомоги дітям-сиротам і дітям, позбавленим батьківського піклування, після досягнення 18-річного віку" </t>
  </si>
  <si>
    <t xml:space="preserve">Міська цільова програма "Проведення урочистих та святкових заходів в галузі освіти" </t>
  </si>
  <si>
    <t>Міська цільова програма "Відпочинок та оздоровлення дітей Мелітопольської міської громади"</t>
  </si>
  <si>
    <t xml:space="preserve">Міська цільова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</si>
  <si>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 xml:space="preserve">Міська цільова програма «Фінансова підтримка комунальної установи «Центр підтримки внутрішньо переміщених осіб, ветеранів війни та членів їх родин» Мелітопольської міської ради Запорізької області </t>
  </si>
  <si>
    <t>Міська цільова програма "Соціальна підтримка громадян м.Мелітополя"</t>
  </si>
  <si>
    <t xml:space="preserve">Міська цільова програма "Допомога переселенцям" </t>
  </si>
  <si>
    <t>Міська цільова программа "Придбання предметів ритуальної належності та відшкодування вартості ритуальних послуг"</t>
  </si>
  <si>
    <t>Міська цільова програма «Захисники Мелітополя»</t>
  </si>
  <si>
    <t xml:space="preserve">Міська цільова програма "Діти Мелітопольщини"  </t>
  </si>
  <si>
    <t>Міська цільова програма «Особлива підтримка дітей-сиріт та дітей, які залишилися без батьківського піклування під час війни»</t>
  </si>
  <si>
    <t>Міська цільова програма «Національно-патріотичне виховання молоді»</t>
  </si>
  <si>
    <t xml:space="preserve">Міська цільова програма "Реалізація заходів молодіжної політики та підтримка обдарованої молоді"          </t>
  </si>
  <si>
    <t>Міська цільова програма "Реалізація культурно-масових заходів"</t>
  </si>
  <si>
    <t>Міська цільова програма "Розвиток та популяризація 
фізичної культури і спорту"</t>
  </si>
  <si>
    <t>Міська цільова програма "Поповнення статутного капіталу комунального підприємства «Чистота» Мелітопольської міської ради Запорізької області"</t>
  </si>
  <si>
    <t>27.02.2024 №2/1</t>
  </si>
  <si>
    <t>27.02.2024 №2/5</t>
  </si>
  <si>
    <t>27.02.2024 №2/2</t>
  </si>
  <si>
    <t>27.02.2024 №2/3</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</si>
  <si>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</si>
  <si>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22.03.2024 № 1/1</t>
  </si>
  <si>
    <t>22.03.2024 № 1/2</t>
  </si>
  <si>
    <t>Міська цільова програма "Муніципальний  маркетинг та розвиток туризму"</t>
  </si>
  <si>
    <t>Міська цільова програма «Здійснення організаційних заходів,пов'язаних з діяльністю виконавчого комітету Мелітопольської міської ради на 2024 рік»</t>
  </si>
  <si>
    <t>30.01.2024 № 2/1</t>
  </si>
  <si>
    <t>Міська програма «Відновлення і зміцнення психічного здоров`я та життєстійкості населення»</t>
  </si>
  <si>
    <t>27.10.2023 №1/3</t>
  </si>
  <si>
    <t>02.05.2024 №1/1</t>
  </si>
  <si>
    <t>02.05.2024 №1/2</t>
  </si>
  <si>
    <t>Міська цільова програма «Фінансова підтримка КНП «Центр первинної медико-санітарної допомоги» Мелітопольської міської ради Запорізької області на 2024 рік»</t>
  </si>
  <si>
    <t>Олена МІХАЛЬОВА</t>
  </si>
  <si>
    <t>1516086</t>
  </si>
  <si>
    <t>6086</t>
  </si>
  <si>
    <t>0610</t>
  </si>
  <si>
    <t>Інша діяльність щодо забезпечення житлом громадян</t>
  </si>
  <si>
    <t xml:space="preserve">Про затвердження міської цільової програми «Капітальний ремонт та реконструкція житлових будівель та приміщень для проживання внутрішньо переміщених осіб міста Мелітополя»  </t>
  </si>
  <si>
    <t>29.05.2024 №2/1</t>
  </si>
  <si>
    <t>29.05.2024 №2/2</t>
  </si>
  <si>
    <t xml:space="preserve">Виконуючий обов’язки начальника
фінансового управління	, заступник 
начальника фінансового управління </t>
  </si>
  <si>
    <t>Міська програма "Допомога переселенцям"</t>
  </si>
  <si>
    <t>21.08.2024 №</t>
  </si>
  <si>
    <t>3719770</t>
  </si>
  <si>
    <t xml:space="preserve">до рішення  сесії Мелітопольської міської ради Запорізької області VIII скликання                                     від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</si>
</sst>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quot;    &quot;"/>
  </numFmts>
  <fonts count="16" x14ac:knownFonts="1">
    <font>
      <sz val="10"/>
      <name val="Arial Cyr"/>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Times New Roman"/>
      <family val="1"/>
      <charset val="204"/>
    </font>
    <font>
      <sz val="12"/>
      <name val="Times New Roman"/>
      <family val="1"/>
      <charset val="204"/>
    </font>
    <font>
      <b/>
      <sz val="14"/>
      <name val="Times New Roman"/>
      <family val="1"/>
      <charset val="204"/>
    </font>
    <font>
      <b/>
      <u/>
      <sz val="14"/>
      <name val="Times New Roman"/>
      <family val="1"/>
      <charset val="204"/>
    </font>
    <font>
      <sz val="14"/>
      <name val="Times New Roman"/>
      <family val="1"/>
      <charset val="204"/>
    </font>
    <font>
      <sz val="11"/>
      <name val="Times New Roman"/>
      <family val="1"/>
      <charset val="204"/>
    </font>
    <font>
      <i/>
      <sz val="14"/>
      <name val="Times New Roman"/>
      <family val="1"/>
      <charset val="204"/>
    </font>
    <font>
      <b/>
      <i/>
      <sz val="14"/>
      <name val="Times New Roman"/>
      <family val="1"/>
      <charset val="204"/>
    </font>
    <font>
      <b/>
      <sz val="10"/>
      <name val="Times New Roman"/>
      <family val="1"/>
      <charset val="204"/>
    </font>
    <font>
      <i/>
      <sz val="14"/>
      <color rgb="FFFF0000"/>
      <name val="Times New Roman"/>
      <family val="1"/>
      <charset val="204"/>
    </font>
    <font>
      <sz val="14"/>
      <color rgb="FFFF0000"/>
      <name val="Times New Roman"/>
      <family val="1"/>
      <charset val="204"/>
    </font>
    <font>
      <sz val="10"/>
      <color rgb="FFFF0000"/>
      <name val="Times New Roman"/>
      <family val="1"/>
      <charset val="204"/>
    </font>
  </fonts>
  <fills count="2">
    <fill>
      <patternFill patternType="none"/>
    </fill>
    <fill>
      <patternFill patternType="gray125"/>
    </fill>
  </fills>
  <borders count="8">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cellStyleXfs>
  <cellXfs count="109">
    <xf numFmtId="0" fontId="0" fillId="0" borderId="0" xfId="0"/>
    <xf numFmtId="49" fontId="13" fillId="0" borderId="4" xfId="0" applyNumberFormat="1" applyFont="1" applyBorder="1" applyAlignment="1">
      <alignment horizontal="right" vertical="center"/>
    </xf>
    <xf numFmtId="49" fontId="13" fillId="0" borderId="4" xfId="0" applyNumberFormat="1" applyFont="1" applyBorder="1" applyAlignment="1" applyProtection="1">
      <alignment horizontal="center" vertical="center" wrapText="1"/>
      <protection locked="0"/>
    </xf>
    <xf numFmtId="0" fontId="14" fillId="0" borderId="4" xfId="0" applyFont="1" applyBorder="1" applyAlignment="1">
      <alignment vertical="center" wrapText="1"/>
    </xf>
    <xf numFmtId="0" fontId="13" fillId="0" borderId="4" xfId="0" applyFont="1" applyBorder="1" applyAlignment="1" applyProtection="1">
      <alignment vertical="center" wrapText="1"/>
      <protection locked="0"/>
    </xf>
    <xf numFmtId="14" fontId="13" fillId="0" borderId="4" xfId="0" applyNumberFormat="1" applyFont="1" applyBorder="1" applyAlignment="1" applyProtection="1">
      <alignment horizontal="left" vertical="center" wrapText="1"/>
      <protection locked="0"/>
    </xf>
    <xf numFmtId="4" fontId="14" fillId="0" borderId="4" xfId="0" applyNumberFormat="1" applyFont="1" applyBorder="1" applyAlignment="1" applyProtection="1">
      <alignment horizontal="center" vertical="center" wrapText="1"/>
      <protection locked="0"/>
    </xf>
    <xf numFmtId="4" fontId="14" fillId="0" borderId="4" xfId="0" applyNumberFormat="1" applyFont="1" applyBorder="1" applyAlignment="1">
      <alignment horizontal="center" vertical="center" wrapText="1"/>
    </xf>
    <xf numFmtId="0" fontId="15" fillId="0" borderId="0" xfId="0" applyFont="1" applyAlignment="1">
      <alignment horizontal="center"/>
    </xf>
    <xf numFmtId="0" fontId="15" fillId="0" borderId="0" xfId="0" applyFont="1"/>
    <xf numFmtId="4" fontId="14" fillId="0" borderId="4" xfId="0" applyNumberFormat="1" applyFont="1" applyBorder="1" applyAlignment="1">
      <alignment horizontal="center" vertical="center"/>
    </xf>
    <xf numFmtId="4" fontId="13" fillId="0" borderId="4" xfId="0" applyNumberFormat="1" applyFont="1" applyBorder="1" applyAlignment="1">
      <alignment horizontal="center" vertical="center"/>
    </xf>
    <xf numFmtId="0" fontId="13" fillId="0" borderId="4" xfId="0" applyFont="1" applyBorder="1" applyAlignment="1" applyProtection="1">
      <alignment horizontal="left" vertical="center" wrapText="1"/>
      <protection locked="0"/>
    </xf>
    <xf numFmtId="0" fontId="13" fillId="0" borderId="4" xfId="0" applyFont="1" applyBorder="1" applyAlignment="1">
      <alignment horizontal="left" vertical="center" wrapText="1"/>
    </xf>
    <xf numFmtId="49" fontId="4" fillId="0" borderId="0" xfId="0" applyNumberFormat="1" applyFont="1" applyAlignment="1">
      <alignment horizontal="right"/>
    </xf>
    <xf numFmtId="0" fontId="4" fillId="0" borderId="0" xfId="0" applyFont="1"/>
    <xf numFmtId="0" fontId="4" fillId="0" borderId="0" xfId="0" applyFont="1" applyAlignment="1">
      <alignment horizontal="center"/>
    </xf>
    <xf numFmtId="0" fontId="5" fillId="0" borderId="0" xfId="0" applyFont="1"/>
    <xf numFmtId="0" fontId="5" fillId="0" borderId="0" xfId="0" applyFont="1" applyAlignment="1">
      <alignment wrapText="1"/>
    </xf>
    <xf numFmtId="49" fontId="6" fillId="0" borderId="0" xfId="0" applyNumberFormat="1" applyFont="1" applyAlignment="1">
      <alignment horizontal="center"/>
    </xf>
    <xf numFmtId="49" fontId="7" fillId="0" borderId="0" xfId="0" applyNumberFormat="1" applyFont="1" applyAlignment="1">
      <alignment horizontal="center"/>
    </xf>
    <xf numFmtId="49" fontId="8" fillId="0" borderId="0" xfId="0" applyNumberFormat="1" applyFont="1" applyAlignment="1">
      <alignment horizontal="left"/>
    </xf>
    <xf numFmtId="0" fontId="8" fillId="0" borderId="0" xfId="0" applyFont="1"/>
    <xf numFmtId="0" fontId="8" fillId="0" borderId="0" xfId="0" applyFont="1" applyAlignment="1">
      <alignment horizontal="center"/>
    </xf>
    <xf numFmtId="0" fontId="8" fillId="0" borderId="0" xfId="0" applyFont="1" applyAlignment="1">
      <alignment horizontal="right"/>
    </xf>
    <xf numFmtId="49" fontId="5" fillId="0" borderId="4" xfId="0" applyNumberFormat="1" applyFont="1" applyBorder="1" applyAlignment="1">
      <alignment horizontal="center" wrapText="1"/>
    </xf>
    <xf numFmtId="0" fontId="5" fillId="0" borderId="4" xfId="0" applyFont="1" applyBorder="1" applyAlignment="1">
      <alignment horizontal="center" wrapText="1"/>
    </xf>
    <xf numFmtId="0" fontId="5" fillId="0" borderId="4" xfId="0" applyFont="1" applyBorder="1" applyAlignment="1">
      <alignment horizontal="center" vertical="center" wrapText="1"/>
    </xf>
    <xf numFmtId="0" fontId="9" fillId="0" borderId="4" xfId="0" applyFont="1" applyBorder="1" applyAlignment="1">
      <alignment horizontal="center" vertical="center" wrapText="1"/>
    </xf>
    <xf numFmtId="49" fontId="6" fillId="0" borderId="4" xfId="0" applyNumberFormat="1" applyFont="1" applyBorder="1" applyAlignment="1">
      <alignment horizontal="right" vertical="center"/>
    </xf>
    <xf numFmtId="49" fontId="6" fillId="0" borderId="4" xfId="0" applyNumberFormat="1" applyFont="1" applyBorder="1" applyAlignment="1" applyProtection="1">
      <alignment horizontal="center" vertical="center" wrapText="1"/>
      <protection locked="0"/>
    </xf>
    <xf numFmtId="0" fontId="6" fillId="0" borderId="4"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10" fillId="0" borderId="4" xfId="0" applyFont="1" applyBorder="1" applyAlignment="1" applyProtection="1">
      <alignment horizontal="center" vertical="center" wrapText="1"/>
      <protection locked="0"/>
    </xf>
    <xf numFmtId="4" fontId="6" fillId="0" borderId="4" xfId="0" applyNumberFormat="1" applyFont="1" applyBorder="1" applyAlignment="1" applyProtection="1">
      <alignment horizontal="center" vertical="center" wrapText="1"/>
      <protection locked="0"/>
    </xf>
    <xf numFmtId="4" fontId="6" fillId="0" borderId="4" xfId="0" applyNumberFormat="1" applyFont="1" applyBorder="1" applyAlignment="1">
      <alignment horizontal="center" vertical="center" wrapText="1"/>
    </xf>
    <xf numFmtId="49" fontId="10" fillId="0" borderId="4" xfId="0" applyNumberFormat="1" applyFont="1" applyBorder="1" applyAlignment="1">
      <alignment horizontal="right" vertical="center"/>
    </xf>
    <xf numFmtId="49" fontId="10" fillId="0" borderId="4" xfId="0" applyNumberFormat="1" applyFont="1" applyBorder="1" applyAlignment="1" applyProtection="1">
      <alignment horizontal="center" vertical="center" wrapText="1"/>
      <protection locked="0"/>
    </xf>
    <xf numFmtId="0" fontId="8" fillId="0" borderId="4" xfId="0" applyFont="1" applyBorder="1" applyAlignment="1">
      <alignment vertical="center" wrapText="1"/>
    </xf>
    <xf numFmtId="14" fontId="10" fillId="0" borderId="4" xfId="0" applyNumberFormat="1" applyFont="1" applyBorder="1" applyAlignment="1" applyProtection="1">
      <alignment horizontal="left" vertical="center" wrapText="1"/>
      <protection locked="0"/>
    </xf>
    <xf numFmtId="4" fontId="8" fillId="0" borderId="4" xfId="0" applyNumberFormat="1" applyFont="1" applyBorder="1" applyAlignment="1" applyProtection="1">
      <alignment horizontal="center" vertical="center" wrapText="1"/>
      <protection locked="0"/>
    </xf>
    <xf numFmtId="4" fontId="8" fillId="0" borderId="4" xfId="0" applyNumberFormat="1" applyFont="1" applyBorder="1" applyAlignment="1">
      <alignment horizontal="center" vertical="center" wrapText="1"/>
    </xf>
    <xf numFmtId="0" fontId="8" fillId="0" borderId="4" xfId="0" applyFont="1" applyBorder="1" applyAlignment="1" applyProtection="1">
      <alignment vertical="center" wrapText="1"/>
      <protection locked="0"/>
    </xf>
    <xf numFmtId="0" fontId="10" fillId="0" borderId="4" xfId="0" applyFont="1" applyBorder="1" applyAlignment="1" applyProtection="1">
      <alignment horizontal="left" vertical="center" wrapText="1"/>
      <protection locked="0"/>
    </xf>
    <xf numFmtId="4" fontId="10" fillId="0" borderId="4" xfId="0" applyNumberFormat="1" applyFont="1" applyBorder="1" applyAlignment="1">
      <alignment horizontal="center" vertical="center" wrapText="1"/>
    </xf>
    <xf numFmtId="49" fontId="8" fillId="0" borderId="4" xfId="0" applyNumberFormat="1" applyFont="1" applyBorder="1" applyAlignment="1" applyProtection="1">
      <alignment horizontal="center" vertical="center" wrapText="1"/>
      <protection locked="0"/>
    </xf>
    <xf numFmtId="14" fontId="10" fillId="0" borderId="4" xfId="0" applyNumberFormat="1" applyFont="1" applyBorder="1" applyAlignment="1" applyProtection="1">
      <alignment horizontal="center" vertical="center" wrapText="1"/>
      <protection locked="0"/>
    </xf>
    <xf numFmtId="49" fontId="10" fillId="0" borderId="4" xfId="0" applyNumberFormat="1" applyFont="1" applyBorder="1" applyAlignment="1">
      <alignment horizontal="center" vertical="center"/>
    </xf>
    <xf numFmtId="0" fontId="8" fillId="0" borderId="4" xfId="0" applyFont="1" applyBorder="1" applyAlignment="1">
      <alignment horizontal="left" vertical="center" wrapText="1"/>
    </xf>
    <xf numFmtId="0" fontId="8" fillId="0" borderId="4" xfId="0" applyFont="1" applyBorder="1" applyAlignment="1" applyProtection="1">
      <alignment horizontal="left" vertical="center" wrapText="1"/>
      <protection locked="0"/>
    </xf>
    <xf numFmtId="0" fontId="11" fillId="0" borderId="4" xfId="0" applyFont="1" applyBorder="1" applyAlignment="1">
      <alignment horizontal="center" vertical="center" wrapText="1"/>
    </xf>
    <xf numFmtId="0" fontId="10" fillId="0" borderId="4" xfId="0" applyFont="1" applyBorder="1" applyAlignment="1">
      <alignment horizontal="left" vertical="center" wrapText="1"/>
    </xf>
    <xf numFmtId="0" fontId="10" fillId="0" borderId="4" xfId="0" applyFont="1" applyBorder="1" applyAlignment="1">
      <alignment vertical="center" wrapText="1"/>
    </xf>
    <xf numFmtId="4" fontId="8" fillId="0" borderId="4" xfId="0" applyNumberFormat="1" applyFont="1" applyBorder="1" applyAlignment="1">
      <alignment horizontal="center" vertical="center"/>
    </xf>
    <xf numFmtId="4" fontId="10" fillId="0" borderId="4" xfId="0" applyNumberFormat="1" applyFont="1" applyBorder="1" applyAlignment="1">
      <alignment horizontal="center" vertical="center"/>
    </xf>
    <xf numFmtId="49" fontId="8" fillId="0" borderId="4" xfId="0" applyNumberFormat="1" applyFont="1" applyBorder="1" applyAlignment="1" applyProtection="1">
      <alignment horizontal="left" vertical="center" wrapText="1"/>
      <protection locked="0"/>
    </xf>
    <xf numFmtId="4" fontId="6" fillId="0" borderId="4" xfId="0" applyNumberFormat="1" applyFont="1" applyBorder="1" applyAlignment="1">
      <alignment horizontal="center" vertical="center"/>
    </xf>
    <xf numFmtId="0" fontId="6" fillId="0" borderId="4" xfId="0" applyFont="1" applyBorder="1" applyAlignment="1">
      <alignment vertical="center" wrapText="1"/>
    </xf>
    <xf numFmtId="0" fontId="10" fillId="0" borderId="4" xfId="0" applyFont="1" applyBorder="1" applyAlignment="1">
      <alignment horizontal="center" vertical="center" wrapText="1"/>
    </xf>
    <xf numFmtId="164" fontId="10" fillId="0" borderId="4" xfId="0" applyNumberFormat="1" applyFont="1" applyBorder="1" applyAlignment="1">
      <alignment horizontal="center" vertical="center" wrapText="1"/>
    </xf>
    <xf numFmtId="49" fontId="8" fillId="0" borderId="4" xfId="0" applyNumberFormat="1" applyFont="1" applyBorder="1" applyAlignment="1">
      <alignment horizontal="center" vertical="center"/>
    </xf>
    <xf numFmtId="164" fontId="8" fillId="0" borderId="4" xfId="0" applyNumberFormat="1" applyFont="1" applyBorder="1" applyAlignment="1">
      <alignment horizontal="center" vertical="center" wrapText="1"/>
    </xf>
    <xf numFmtId="0" fontId="6" fillId="0" borderId="4" xfId="0" applyFont="1" applyBorder="1" applyAlignment="1">
      <alignment horizontal="left" vertical="center" wrapText="1"/>
    </xf>
    <xf numFmtId="49" fontId="6" fillId="0" borderId="4" xfId="0" applyNumberFormat="1" applyFont="1" applyBorder="1" applyAlignment="1" applyProtection="1">
      <alignment horizontal="center" vertical="center"/>
      <protection locked="0"/>
    </xf>
    <xf numFmtId="1" fontId="4" fillId="0" borderId="0" xfId="0" applyNumberFormat="1" applyFont="1" applyAlignment="1">
      <alignment horizontal="center"/>
    </xf>
    <xf numFmtId="49" fontId="10" fillId="0" borderId="4" xfId="0" applyNumberFormat="1" applyFont="1" applyBorder="1" applyAlignment="1" applyProtection="1">
      <alignment horizontal="center" vertical="center"/>
      <protection locked="0"/>
    </xf>
    <xf numFmtId="0" fontId="10" fillId="0" borderId="5" xfId="0" applyFont="1" applyBorder="1" applyAlignment="1">
      <alignment horizontal="left" vertical="center" wrapText="1"/>
    </xf>
    <xf numFmtId="49" fontId="8" fillId="0" borderId="4" xfId="0" applyNumberFormat="1" applyFont="1" applyBorder="1" applyAlignment="1">
      <alignment horizontal="right" vertical="center"/>
    </xf>
    <xf numFmtId="49" fontId="8" fillId="0" borderId="4" xfId="0" applyNumberFormat="1" applyFont="1" applyBorder="1" applyAlignment="1" applyProtection="1">
      <alignment horizontal="center" vertical="center"/>
      <protection locked="0"/>
    </xf>
    <xf numFmtId="0" fontId="5" fillId="0" borderId="4" xfId="0" applyFont="1" applyBorder="1" applyAlignment="1">
      <alignment vertical="center" wrapText="1"/>
    </xf>
    <xf numFmtId="0" fontId="6" fillId="0" borderId="4" xfId="0" applyFont="1" applyBorder="1" applyAlignment="1">
      <alignment horizontal="center" vertical="center" wrapText="1"/>
    </xf>
    <xf numFmtId="0" fontId="11" fillId="0" borderId="4" xfId="0" applyFont="1" applyBorder="1" applyAlignment="1">
      <alignment horizontal="left" vertical="center" wrapText="1"/>
    </xf>
    <xf numFmtId="0" fontId="6" fillId="0" borderId="4" xfId="0" applyFont="1" applyBorder="1" applyAlignment="1" applyProtection="1">
      <alignment horizontal="center" vertical="center"/>
      <protection locked="0"/>
    </xf>
    <xf numFmtId="0" fontId="8" fillId="0" borderId="4" xfId="0" applyFont="1" applyBorder="1" applyAlignment="1">
      <alignment vertical="center"/>
    </xf>
    <xf numFmtId="0" fontId="8" fillId="0" borderId="4" xfId="0" applyFont="1" applyBorder="1" applyAlignment="1">
      <alignment horizontal="center" vertical="center"/>
    </xf>
    <xf numFmtId="0" fontId="12" fillId="0" borderId="0" xfId="0" applyFont="1"/>
    <xf numFmtId="4" fontId="8" fillId="0" borderId="0" xfId="0" applyNumberFormat="1" applyFont="1" applyAlignment="1">
      <alignment horizontal="center"/>
    </xf>
    <xf numFmtId="4" fontId="4" fillId="0" borderId="0" xfId="0" applyNumberFormat="1" applyFont="1"/>
    <xf numFmtId="1" fontId="4" fillId="0" borderId="0" xfId="0" applyNumberFormat="1" applyFont="1"/>
    <xf numFmtId="49" fontId="8" fillId="0" borderId="0" xfId="0" applyNumberFormat="1" applyFont="1" applyAlignment="1">
      <alignment horizontal="right"/>
    </xf>
    <xf numFmtId="4" fontId="8" fillId="0" borderId="0" xfId="0" applyNumberFormat="1" applyFont="1"/>
    <xf numFmtId="1" fontId="8" fillId="0" borderId="0" xfId="0" applyNumberFormat="1" applyFont="1"/>
    <xf numFmtId="0" fontId="14" fillId="0" borderId="4" xfId="0" applyFont="1" applyBorder="1" applyAlignment="1" applyProtection="1">
      <alignment horizontal="left" vertical="center" wrapText="1"/>
      <protection locked="0"/>
    </xf>
    <xf numFmtId="0" fontId="13" fillId="0" borderId="4" xfId="0" applyFont="1" applyBorder="1" applyAlignment="1">
      <alignment horizontal="center" vertical="center" wrapText="1"/>
    </xf>
    <xf numFmtId="49" fontId="13" fillId="0" borderId="4" xfId="0" applyNumberFormat="1" applyFont="1" applyBorder="1" applyAlignment="1">
      <alignment horizontal="center" vertical="center"/>
    </xf>
    <xf numFmtId="164" fontId="13" fillId="0" borderId="4" xfId="0" applyNumberFormat="1" applyFont="1" applyBorder="1" applyAlignment="1">
      <alignment horizontal="center" vertical="center" wrapText="1"/>
    </xf>
    <xf numFmtId="0" fontId="14" fillId="0" borderId="4" xfId="0" applyFont="1" applyBorder="1" applyAlignment="1">
      <alignment horizontal="left" vertical="center" wrapText="1"/>
    </xf>
    <xf numFmtId="0" fontId="13" fillId="0" borderId="4" xfId="0" applyFont="1" applyBorder="1" applyAlignment="1">
      <alignment vertical="center" wrapText="1"/>
    </xf>
    <xf numFmtId="49" fontId="14" fillId="0" borderId="4" xfId="0" applyNumberFormat="1" applyFont="1" applyBorder="1" applyAlignment="1">
      <alignment horizontal="center" vertical="center"/>
    </xf>
    <xf numFmtId="164" fontId="14" fillId="0" borderId="4" xfId="0" applyNumberFormat="1" applyFont="1" applyBorder="1" applyAlignment="1">
      <alignment horizontal="center" vertical="center" wrapText="1"/>
    </xf>
    <xf numFmtId="0" fontId="14" fillId="0" borderId="4" xfId="0" applyFont="1" applyBorder="1" applyAlignment="1" applyProtection="1">
      <alignment vertical="center" wrapText="1"/>
      <protection locked="0"/>
    </xf>
    <xf numFmtId="4" fontId="13" fillId="0" borderId="4" xfId="0" applyNumberFormat="1" applyFont="1" applyBorder="1" applyAlignment="1">
      <alignment horizontal="center" vertical="center" wrapText="1"/>
    </xf>
    <xf numFmtId="49" fontId="13" fillId="0" borderId="4" xfId="0" applyNumberFormat="1" applyFont="1" applyBorder="1" applyAlignment="1" applyProtection="1">
      <alignment horizontal="center" vertical="center"/>
      <protection locked="0"/>
    </xf>
    <xf numFmtId="0" fontId="13" fillId="0" borderId="6" xfId="0" applyFont="1" applyBorder="1" applyAlignment="1">
      <alignment horizontal="left" vertical="center" wrapText="1"/>
    </xf>
    <xf numFmtId="0" fontId="5" fillId="0" borderId="0" xfId="0" applyFont="1" applyAlignment="1">
      <alignment horizontal="left" wrapText="1"/>
    </xf>
    <xf numFmtId="0" fontId="5" fillId="0" borderId="4" xfId="0" applyFont="1" applyBorder="1" applyAlignment="1">
      <alignment horizontal="center" vertical="center" wrapText="1"/>
    </xf>
    <xf numFmtId="49" fontId="6" fillId="0" borderId="0" xfId="0" applyNumberFormat="1" applyFont="1" applyAlignment="1">
      <alignment horizontal="center"/>
    </xf>
    <xf numFmtId="0" fontId="5" fillId="0" borderId="4" xfId="0" applyFont="1" applyBorder="1" applyAlignment="1">
      <alignment horizontal="center" wrapText="1"/>
    </xf>
    <xf numFmtId="49" fontId="5" fillId="0" borderId="4" xfId="0" applyNumberFormat="1" applyFont="1" applyBorder="1" applyAlignment="1">
      <alignment horizontal="center" wrapText="1"/>
    </xf>
    <xf numFmtId="0" fontId="10" fillId="0" borderId="4" xfId="0" applyFont="1" applyBorder="1" applyAlignment="1">
      <alignment horizontal="center" vertical="center" wrapText="1"/>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4" xfId="0" applyFont="1" applyBorder="1" applyAlignment="1" applyProtection="1">
      <alignment horizontal="center" vertical="center" wrapText="1"/>
      <protection locked="0"/>
    </xf>
    <xf numFmtId="14" fontId="10" fillId="0" borderId="4" xfId="0" applyNumberFormat="1" applyFont="1" applyBorder="1" applyAlignment="1" applyProtection="1">
      <alignment horizontal="left" vertical="center" wrapText="1"/>
      <protection locked="0"/>
    </xf>
    <xf numFmtId="0" fontId="10" fillId="0" borderId="4" xfId="0" applyFont="1" applyBorder="1" applyAlignment="1">
      <alignment horizontal="left"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8" fillId="0" borderId="0" xfId="0" applyFont="1" applyAlignment="1">
      <alignment horizontal="left" wrapText="1"/>
    </xf>
  </cellXfs>
  <cellStyles count="5">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D5145-420A-4ED5-A1A0-40396BE1F2BC}">
  <sheetPr>
    <pageSetUpPr fitToPage="1"/>
  </sheetPr>
  <dimension ref="A1:N133"/>
  <sheetViews>
    <sheetView tabSelected="1" zoomScale="80" zoomScaleNormal="80" zoomScaleSheetLayoutView="25" workbookViewId="0">
      <selection activeCell="H2" sqref="H2:J2"/>
    </sheetView>
  </sheetViews>
  <sheetFormatPr defaultColWidth="9.109375" defaultRowHeight="13.2" x14ac:dyDescent="0.25"/>
  <cols>
    <col min="1" max="1" width="15.33203125" style="14" customWidth="1"/>
    <col min="2" max="2" width="15.44140625" style="15" customWidth="1"/>
    <col min="3" max="3" width="15.6640625" style="15" customWidth="1"/>
    <col min="4" max="4" width="53.33203125" style="15" customWidth="1"/>
    <col min="5" max="5" width="74.44140625" style="15" customWidth="1"/>
    <col min="6" max="6" width="24.6640625" style="16" customWidth="1"/>
    <col min="7" max="7" width="19.5546875" style="16" customWidth="1"/>
    <col min="8" max="8" width="26.44140625" style="15" customWidth="1"/>
    <col min="9" max="9" width="20.109375" style="15" customWidth="1"/>
    <col min="10" max="10" width="20.88671875" style="15" customWidth="1"/>
    <col min="11" max="11" width="17.5546875" style="16" customWidth="1"/>
    <col min="12" max="14" width="9.109375" style="16"/>
    <col min="15" max="16384" width="9.109375" style="15"/>
  </cols>
  <sheetData>
    <row r="1" spans="1:10" ht="15.6" x14ac:dyDescent="0.3">
      <c r="H1" s="17" t="s">
        <v>0</v>
      </c>
      <c r="I1" s="17"/>
      <c r="J1" s="17"/>
    </row>
    <row r="2" spans="1:10" ht="54.75" customHeight="1" x14ac:dyDescent="0.3">
      <c r="H2" s="94" t="s">
        <v>335</v>
      </c>
      <c r="I2" s="94"/>
      <c r="J2" s="94"/>
    </row>
    <row r="3" spans="1:10" ht="15.6" x14ac:dyDescent="0.3">
      <c r="H3" s="17"/>
      <c r="I3" s="17"/>
      <c r="J3" s="17"/>
    </row>
    <row r="4" spans="1:10" ht="15.75" customHeight="1" x14ac:dyDescent="0.3">
      <c r="H4" s="18"/>
      <c r="I4" s="18"/>
      <c r="J4" s="18"/>
    </row>
    <row r="5" spans="1:10" ht="15.6" x14ac:dyDescent="0.3">
      <c r="H5" s="18"/>
      <c r="I5" s="18"/>
      <c r="J5" s="18"/>
    </row>
    <row r="6" spans="1:10" ht="17.399999999999999" x14ac:dyDescent="0.3">
      <c r="A6" s="96" t="s">
        <v>44</v>
      </c>
      <c r="B6" s="96"/>
      <c r="C6" s="96"/>
      <c r="D6" s="96"/>
      <c r="E6" s="96"/>
      <c r="F6" s="96"/>
      <c r="G6" s="96"/>
      <c r="H6" s="96"/>
      <c r="I6" s="96"/>
      <c r="J6" s="96"/>
    </row>
    <row r="7" spans="1:10" ht="17.399999999999999" x14ac:dyDescent="0.3">
      <c r="A7" s="96" t="s">
        <v>227</v>
      </c>
      <c r="B7" s="96"/>
      <c r="C7" s="96"/>
      <c r="D7" s="96"/>
      <c r="E7" s="96"/>
      <c r="F7" s="96"/>
      <c r="G7" s="96"/>
      <c r="H7" s="96"/>
      <c r="I7" s="96"/>
      <c r="J7" s="96"/>
    </row>
    <row r="8" spans="1:10" ht="17.399999999999999" x14ac:dyDescent="0.3">
      <c r="A8" s="20" t="s">
        <v>283</v>
      </c>
      <c r="B8" s="19"/>
      <c r="C8" s="19"/>
      <c r="D8" s="19"/>
      <c r="E8" s="19"/>
      <c r="F8" s="19"/>
      <c r="G8" s="19"/>
      <c r="H8" s="19"/>
      <c r="I8" s="19"/>
      <c r="J8" s="19"/>
    </row>
    <row r="9" spans="1:10" ht="18" x14ac:dyDescent="0.35">
      <c r="A9" s="21" t="s">
        <v>75</v>
      </c>
      <c r="B9" s="19"/>
      <c r="C9" s="19"/>
      <c r="D9" s="19"/>
      <c r="E9" s="19"/>
      <c r="F9" s="19"/>
      <c r="G9" s="19"/>
      <c r="H9" s="19"/>
      <c r="I9" s="19"/>
      <c r="J9" s="19"/>
    </row>
    <row r="10" spans="1:10" ht="18" x14ac:dyDescent="0.35">
      <c r="B10" s="22"/>
      <c r="C10" s="22"/>
      <c r="D10" s="22"/>
      <c r="E10" s="22"/>
      <c r="F10" s="23"/>
      <c r="G10" s="23"/>
      <c r="H10" s="22"/>
      <c r="I10" s="22"/>
      <c r="J10" s="24" t="s">
        <v>74</v>
      </c>
    </row>
    <row r="11" spans="1:10" ht="111" customHeight="1" x14ac:dyDescent="0.25">
      <c r="A11" s="98" t="s">
        <v>47</v>
      </c>
      <c r="B11" s="97" t="s">
        <v>48</v>
      </c>
      <c r="C11" s="95" t="s">
        <v>49</v>
      </c>
      <c r="D11" s="95" t="s">
        <v>50</v>
      </c>
      <c r="E11" s="95" t="s">
        <v>51</v>
      </c>
      <c r="F11" s="95" t="s">
        <v>76</v>
      </c>
      <c r="G11" s="95" t="s">
        <v>52</v>
      </c>
      <c r="H11" s="95" t="s">
        <v>1</v>
      </c>
      <c r="I11" s="95" t="s">
        <v>2</v>
      </c>
      <c r="J11" s="95"/>
    </row>
    <row r="12" spans="1:10" ht="27.6" x14ac:dyDescent="0.25">
      <c r="A12" s="98"/>
      <c r="B12" s="97"/>
      <c r="C12" s="95"/>
      <c r="D12" s="95"/>
      <c r="E12" s="95"/>
      <c r="F12" s="95"/>
      <c r="G12" s="95"/>
      <c r="H12" s="95"/>
      <c r="I12" s="28" t="s">
        <v>53</v>
      </c>
      <c r="J12" s="28" t="s">
        <v>54</v>
      </c>
    </row>
    <row r="13" spans="1:10" ht="18.75" customHeight="1" x14ac:dyDescent="0.3">
      <c r="A13" s="25" t="s">
        <v>45</v>
      </c>
      <c r="B13" s="26">
        <v>2</v>
      </c>
      <c r="C13" s="27">
        <v>3</v>
      </c>
      <c r="D13" s="27">
        <v>4</v>
      </c>
      <c r="E13" s="27">
        <v>5</v>
      </c>
      <c r="F13" s="27">
        <v>6</v>
      </c>
      <c r="G13" s="27">
        <v>7</v>
      </c>
      <c r="H13" s="27">
        <v>8</v>
      </c>
      <c r="I13" s="28">
        <v>9</v>
      </c>
      <c r="J13" s="28">
        <v>10</v>
      </c>
    </row>
    <row r="14" spans="1:10" ht="44.4" customHeight="1" x14ac:dyDescent="0.25">
      <c r="A14" s="29" t="s">
        <v>19</v>
      </c>
      <c r="B14" s="30"/>
      <c r="C14" s="30"/>
      <c r="D14" s="31" t="s">
        <v>3</v>
      </c>
      <c r="E14" s="32"/>
      <c r="F14" s="33"/>
      <c r="G14" s="34">
        <f>H14+I14</f>
        <v>213367882</v>
      </c>
      <c r="H14" s="35">
        <f>SUM(H15:H24)</f>
        <v>64988040</v>
      </c>
      <c r="I14" s="35">
        <f>SUM(I16:I24)</f>
        <v>148379842</v>
      </c>
      <c r="J14" s="35">
        <f>SUM(J16:J24)</f>
        <v>148379842</v>
      </c>
    </row>
    <row r="15" spans="1:10" ht="54" x14ac:dyDescent="0.25">
      <c r="A15" s="36" t="s">
        <v>272</v>
      </c>
      <c r="B15" s="37" t="s">
        <v>102</v>
      </c>
      <c r="C15" s="37" t="s">
        <v>4</v>
      </c>
      <c r="D15" s="38" t="s">
        <v>103</v>
      </c>
      <c r="E15" s="32" t="s">
        <v>284</v>
      </c>
      <c r="F15" s="39" t="s">
        <v>248</v>
      </c>
      <c r="G15" s="40">
        <f>H15+I15</f>
        <v>700000</v>
      </c>
      <c r="H15" s="41">
        <f>200000+500000</f>
        <v>700000</v>
      </c>
      <c r="I15" s="41"/>
      <c r="J15" s="41"/>
    </row>
    <row r="16" spans="1:10" ht="36" x14ac:dyDescent="0.25">
      <c r="A16" s="36" t="s">
        <v>236</v>
      </c>
      <c r="B16" s="37" t="s">
        <v>237</v>
      </c>
      <c r="C16" s="37" t="s">
        <v>238</v>
      </c>
      <c r="D16" s="42" t="s">
        <v>239</v>
      </c>
      <c r="E16" s="32" t="s">
        <v>235</v>
      </c>
      <c r="F16" s="43" t="s">
        <v>276</v>
      </c>
      <c r="G16" s="40">
        <f t="shared" ref="G16:G24" si="0">H16+I16</f>
        <v>45000</v>
      </c>
      <c r="H16" s="41">
        <v>45000</v>
      </c>
      <c r="I16" s="41"/>
      <c r="J16" s="41"/>
    </row>
    <row r="17" spans="1:14" ht="56.25" customHeight="1" x14ac:dyDescent="0.25">
      <c r="A17" s="36" t="s">
        <v>271</v>
      </c>
      <c r="B17" s="37" t="s">
        <v>274</v>
      </c>
      <c r="C17" s="37" t="s">
        <v>275</v>
      </c>
      <c r="D17" s="38" t="s">
        <v>273</v>
      </c>
      <c r="E17" s="32" t="s">
        <v>315</v>
      </c>
      <c r="F17" s="39" t="s">
        <v>246</v>
      </c>
      <c r="G17" s="40">
        <f>H17+I17</f>
        <v>135000</v>
      </c>
      <c r="H17" s="41">
        <v>135000</v>
      </c>
      <c r="I17" s="44"/>
      <c r="J17" s="44"/>
    </row>
    <row r="18" spans="1:14" ht="44.4" customHeight="1" x14ac:dyDescent="0.25">
      <c r="A18" s="36" t="s">
        <v>132</v>
      </c>
      <c r="B18" s="37" t="s">
        <v>133</v>
      </c>
      <c r="C18" s="37" t="s">
        <v>7</v>
      </c>
      <c r="D18" s="38" t="s">
        <v>134</v>
      </c>
      <c r="E18" s="32" t="s">
        <v>285</v>
      </c>
      <c r="F18" s="39" t="s">
        <v>330</v>
      </c>
      <c r="G18" s="40">
        <f t="shared" si="0"/>
        <v>768900</v>
      </c>
      <c r="H18" s="41">
        <f>226200+280500+262200</f>
        <v>768900</v>
      </c>
      <c r="I18" s="41"/>
      <c r="J18" s="41"/>
    </row>
    <row r="19" spans="1:14" s="9" customFormat="1" ht="66" customHeight="1" x14ac:dyDescent="0.25">
      <c r="A19" s="1" t="s">
        <v>21</v>
      </c>
      <c r="B19" s="2" t="s">
        <v>22</v>
      </c>
      <c r="C19" s="2" t="s">
        <v>7</v>
      </c>
      <c r="D19" s="3" t="s">
        <v>23</v>
      </c>
      <c r="E19" s="4" t="s">
        <v>286</v>
      </c>
      <c r="F19" s="5" t="s">
        <v>252</v>
      </c>
      <c r="G19" s="6">
        <f t="shared" si="0"/>
        <v>6503800</v>
      </c>
      <c r="H19" s="7">
        <f>4793800-44960+610000+900000+200000</f>
        <v>6458840</v>
      </c>
      <c r="I19" s="91">
        <v>44960</v>
      </c>
      <c r="J19" s="91">
        <v>44960</v>
      </c>
      <c r="K19" s="8"/>
      <c r="L19" s="8"/>
      <c r="M19" s="8"/>
      <c r="N19" s="8"/>
    </row>
    <row r="20" spans="1:14" ht="54" x14ac:dyDescent="0.25">
      <c r="A20" s="36" t="s">
        <v>21</v>
      </c>
      <c r="B20" s="37" t="s">
        <v>22</v>
      </c>
      <c r="C20" s="37" t="s">
        <v>7</v>
      </c>
      <c r="D20" s="38" t="s">
        <v>23</v>
      </c>
      <c r="E20" s="32" t="s">
        <v>316</v>
      </c>
      <c r="F20" s="39" t="s">
        <v>247</v>
      </c>
      <c r="G20" s="40">
        <f>H20+I20</f>
        <v>300000</v>
      </c>
      <c r="H20" s="41">
        <v>300000</v>
      </c>
      <c r="I20" s="41"/>
      <c r="J20" s="41"/>
    </row>
    <row r="21" spans="1:14" ht="36" x14ac:dyDescent="0.25">
      <c r="A21" s="36" t="s">
        <v>21</v>
      </c>
      <c r="B21" s="37" t="s">
        <v>22</v>
      </c>
      <c r="C21" s="37" t="s">
        <v>7</v>
      </c>
      <c r="D21" s="38" t="s">
        <v>23</v>
      </c>
      <c r="E21" s="32" t="s">
        <v>287</v>
      </c>
      <c r="F21" s="39" t="s">
        <v>249</v>
      </c>
      <c r="G21" s="40">
        <f t="shared" si="0"/>
        <v>10000</v>
      </c>
      <c r="H21" s="41">
        <v>10000</v>
      </c>
      <c r="I21" s="41"/>
      <c r="J21" s="41"/>
    </row>
    <row r="22" spans="1:14" ht="54" x14ac:dyDescent="0.25">
      <c r="A22" s="36" t="s">
        <v>158</v>
      </c>
      <c r="B22" s="37" t="s">
        <v>159</v>
      </c>
      <c r="C22" s="37" t="s">
        <v>160</v>
      </c>
      <c r="D22" s="38" t="s">
        <v>161</v>
      </c>
      <c r="E22" s="32" t="s">
        <v>288</v>
      </c>
      <c r="F22" s="39" t="s">
        <v>250</v>
      </c>
      <c r="G22" s="40">
        <f t="shared" si="0"/>
        <v>1000000</v>
      </c>
      <c r="H22" s="41">
        <f>500000+500000</f>
        <v>1000000</v>
      </c>
      <c r="I22" s="41"/>
      <c r="J22" s="41"/>
    </row>
    <row r="23" spans="1:14" ht="69" customHeight="1" x14ac:dyDescent="0.25">
      <c r="A23" s="36" t="s">
        <v>240</v>
      </c>
      <c r="B23" s="37" t="s">
        <v>241</v>
      </c>
      <c r="C23" s="37" t="s">
        <v>243</v>
      </c>
      <c r="D23" s="38" t="s">
        <v>242</v>
      </c>
      <c r="E23" s="32" t="s">
        <v>289</v>
      </c>
      <c r="F23" s="39" t="s">
        <v>245</v>
      </c>
      <c r="G23" s="40">
        <f>H23+I23</f>
        <v>198334882</v>
      </c>
      <c r="H23" s="41">
        <f>40000000-20000000+30000000</f>
        <v>50000000</v>
      </c>
      <c r="I23" s="41">
        <f>40000000+20000000+90000000-1665118</f>
        <v>148334882</v>
      </c>
      <c r="J23" s="41">
        <f>I23</f>
        <v>148334882</v>
      </c>
    </row>
    <row r="24" spans="1:14" s="9" customFormat="1" ht="54" x14ac:dyDescent="0.25">
      <c r="A24" s="1" t="s">
        <v>87</v>
      </c>
      <c r="B24" s="2" t="s">
        <v>88</v>
      </c>
      <c r="C24" s="2" t="s">
        <v>6</v>
      </c>
      <c r="D24" s="90" t="s">
        <v>89</v>
      </c>
      <c r="E24" s="4" t="s">
        <v>290</v>
      </c>
      <c r="F24" s="5" t="s">
        <v>251</v>
      </c>
      <c r="G24" s="6">
        <f t="shared" si="0"/>
        <v>5570300</v>
      </c>
      <c r="H24" s="7">
        <f>2500000+1000000+2070300</f>
        <v>5570300</v>
      </c>
      <c r="I24" s="7"/>
      <c r="J24" s="7"/>
      <c r="K24" s="8"/>
      <c r="L24" s="8"/>
      <c r="M24" s="8"/>
      <c r="N24" s="8"/>
    </row>
    <row r="25" spans="1:14" ht="49.5" customHeight="1" x14ac:dyDescent="0.25">
      <c r="A25" s="29" t="s">
        <v>163</v>
      </c>
      <c r="B25" s="45"/>
      <c r="C25" s="45"/>
      <c r="D25" s="31" t="s">
        <v>162</v>
      </c>
      <c r="E25" s="32"/>
      <c r="F25" s="46"/>
      <c r="G25" s="34">
        <f>H25+I25</f>
        <v>3620350</v>
      </c>
      <c r="H25" s="35">
        <f>SUM(H26:H33)</f>
        <v>3620350</v>
      </c>
      <c r="I25" s="35">
        <f>SUM(I26:I33)</f>
        <v>0</v>
      </c>
      <c r="J25" s="35">
        <f>SUM(J26:J33)</f>
        <v>0</v>
      </c>
    </row>
    <row r="26" spans="1:14" ht="61.5" hidden="1" customHeight="1" x14ac:dyDescent="0.25">
      <c r="A26" s="36" t="s">
        <v>202</v>
      </c>
      <c r="B26" s="37" t="s">
        <v>169</v>
      </c>
      <c r="C26" s="37" t="s">
        <v>170</v>
      </c>
      <c r="D26" s="42" t="s">
        <v>171</v>
      </c>
      <c r="E26" s="102" t="s">
        <v>166</v>
      </c>
      <c r="F26" s="103"/>
      <c r="G26" s="40">
        <f t="shared" ref="G26:G44" si="1">H26+I26</f>
        <v>0</v>
      </c>
      <c r="H26" s="41"/>
      <c r="I26" s="41"/>
      <c r="J26" s="41"/>
    </row>
    <row r="27" spans="1:14" ht="51.75" hidden="1" customHeight="1" x14ac:dyDescent="0.25">
      <c r="A27" s="36" t="s">
        <v>203</v>
      </c>
      <c r="B27" s="47" t="s">
        <v>110</v>
      </c>
      <c r="C27" s="47" t="s">
        <v>111</v>
      </c>
      <c r="D27" s="42" t="s">
        <v>112</v>
      </c>
      <c r="E27" s="102"/>
      <c r="F27" s="103"/>
      <c r="G27" s="40">
        <f t="shared" si="1"/>
        <v>0</v>
      </c>
      <c r="H27" s="41"/>
      <c r="I27" s="41"/>
      <c r="J27" s="41"/>
    </row>
    <row r="28" spans="1:14" ht="51.75" hidden="1" customHeight="1" x14ac:dyDescent="0.25">
      <c r="A28" s="36" t="s">
        <v>204</v>
      </c>
      <c r="B28" s="47" t="s">
        <v>82</v>
      </c>
      <c r="C28" s="47" t="s">
        <v>12</v>
      </c>
      <c r="D28" s="42" t="s">
        <v>83</v>
      </c>
      <c r="E28" s="102"/>
      <c r="F28" s="103"/>
      <c r="G28" s="40">
        <f t="shared" si="1"/>
        <v>0</v>
      </c>
      <c r="H28" s="41"/>
      <c r="I28" s="41"/>
      <c r="J28" s="41"/>
    </row>
    <row r="29" spans="1:14" ht="49.5" hidden="1" customHeight="1" x14ac:dyDescent="0.25">
      <c r="A29" s="36" t="s">
        <v>205</v>
      </c>
      <c r="B29" s="47" t="s">
        <v>206</v>
      </c>
      <c r="C29" s="47" t="s">
        <v>207</v>
      </c>
      <c r="D29" s="42" t="s">
        <v>208</v>
      </c>
      <c r="E29" s="102"/>
      <c r="F29" s="103"/>
      <c r="G29" s="40">
        <f t="shared" si="1"/>
        <v>0</v>
      </c>
      <c r="H29" s="41"/>
      <c r="I29" s="41"/>
      <c r="J29" s="41"/>
    </row>
    <row r="30" spans="1:14" ht="49.5" customHeight="1" x14ac:dyDescent="0.25">
      <c r="A30" s="36" t="s">
        <v>216</v>
      </c>
      <c r="B30" s="47" t="s">
        <v>218</v>
      </c>
      <c r="C30" s="47" t="s">
        <v>207</v>
      </c>
      <c r="D30" s="42" t="s">
        <v>217</v>
      </c>
      <c r="E30" s="43" t="s">
        <v>291</v>
      </c>
      <c r="F30" s="39" t="s">
        <v>253</v>
      </c>
      <c r="G30" s="40">
        <f t="shared" si="1"/>
        <v>40000</v>
      </c>
      <c r="H30" s="41">
        <v>40000</v>
      </c>
      <c r="I30" s="41"/>
      <c r="J30" s="41"/>
    </row>
    <row r="31" spans="1:14" ht="54" x14ac:dyDescent="0.25">
      <c r="A31" s="36" t="s">
        <v>216</v>
      </c>
      <c r="B31" s="37" t="s">
        <v>218</v>
      </c>
      <c r="C31" s="37" t="s">
        <v>207</v>
      </c>
      <c r="D31" s="48" t="s">
        <v>217</v>
      </c>
      <c r="E31" s="32" t="s">
        <v>292</v>
      </c>
      <c r="F31" s="39" t="s">
        <v>254</v>
      </c>
      <c r="G31" s="40">
        <f t="shared" si="1"/>
        <v>45250</v>
      </c>
      <c r="H31" s="41">
        <f>27700+17550</f>
        <v>45250</v>
      </c>
      <c r="I31" s="44"/>
      <c r="J31" s="44"/>
    </row>
    <row r="32" spans="1:14" ht="49.5" customHeight="1" x14ac:dyDescent="0.25">
      <c r="A32" s="36" t="s">
        <v>216</v>
      </c>
      <c r="B32" s="47" t="s">
        <v>218</v>
      </c>
      <c r="C32" s="47" t="s">
        <v>207</v>
      </c>
      <c r="D32" s="42" t="s">
        <v>217</v>
      </c>
      <c r="E32" s="43" t="s">
        <v>293</v>
      </c>
      <c r="F32" s="39" t="s">
        <v>255</v>
      </c>
      <c r="G32" s="40">
        <f t="shared" si="1"/>
        <v>460000</v>
      </c>
      <c r="H32" s="41">
        <f>310000+150000</f>
        <v>460000</v>
      </c>
      <c r="I32" s="41"/>
      <c r="J32" s="41"/>
    </row>
    <row r="33" spans="1:14" ht="49.5" customHeight="1" x14ac:dyDescent="0.25">
      <c r="A33" s="36" t="s">
        <v>216</v>
      </c>
      <c r="B33" s="47" t="s">
        <v>218</v>
      </c>
      <c r="C33" s="47" t="s">
        <v>207</v>
      </c>
      <c r="D33" s="42" t="s">
        <v>217</v>
      </c>
      <c r="E33" s="43" t="s">
        <v>294</v>
      </c>
      <c r="F33" s="39" t="s">
        <v>308</v>
      </c>
      <c r="G33" s="40">
        <f t="shared" si="1"/>
        <v>3075100</v>
      </c>
      <c r="H33" s="41">
        <f>500000+2575100</f>
        <v>3075100</v>
      </c>
      <c r="I33" s="41"/>
      <c r="J33" s="41"/>
    </row>
    <row r="34" spans="1:14" ht="51.75" customHeight="1" x14ac:dyDescent="0.25">
      <c r="A34" s="29" t="s">
        <v>165</v>
      </c>
      <c r="B34" s="45"/>
      <c r="C34" s="45"/>
      <c r="D34" s="31" t="s">
        <v>164</v>
      </c>
      <c r="E34" s="32"/>
      <c r="F34" s="46"/>
      <c r="G34" s="34">
        <f>H34+I34</f>
        <v>11245545</v>
      </c>
      <c r="H34" s="35">
        <f>SUM(H35:H40)</f>
        <v>10073435</v>
      </c>
      <c r="I34" s="35">
        <f>SUM(I35:I40)</f>
        <v>1172110</v>
      </c>
      <c r="J34" s="35">
        <f>SUM(J35:J40)</f>
        <v>1172110</v>
      </c>
    </row>
    <row r="35" spans="1:14" ht="36" hidden="1" x14ac:dyDescent="0.25">
      <c r="A35" s="36" t="s">
        <v>167</v>
      </c>
      <c r="B35" s="37" t="s">
        <v>17</v>
      </c>
      <c r="C35" s="37" t="s">
        <v>13</v>
      </c>
      <c r="D35" s="42" t="s">
        <v>18</v>
      </c>
      <c r="E35" s="102" t="s">
        <v>166</v>
      </c>
      <c r="F35" s="103"/>
      <c r="G35" s="40">
        <f t="shared" si="1"/>
        <v>0</v>
      </c>
      <c r="H35" s="41"/>
      <c r="I35" s="41"/>
      <c r="J35" s="41"/>
    </row>
    <row r="36" spans="1:14" ht="57" hidden="1" customHeight="1" x14ac:dyDescent="0.25">
      <c r="A36" s="36" t="s">
        <v>168</v>
      </c>
      <c r="B36" s="37" t="s">
        <v>40</v>
      </c>
      <c r="C36" s="37" t="s">
        <v>41</v>
      </c>
      <c r="D36" s="42" t="s">
        <v>42</v>
      </c>
      <c r="E36" s="102"/>
      <c r="F36" s="103"/>
      <c r="G36" s="40">
        <f t="shared" si="1"/>
        <v>0</v>
      </c>
      <c r="H36" s="41"/>
      <c r="I36" s="41"/>
      <c r="J36" s="41"/>
    </row>
    <row r="37" spans="1:14" ht="72" x14ac:dyDescent="0.25">
      <c r="A37" s="36" t="s">
        <v>211</v>
      </c>
      <c r="B37" s="37" t="s">
        <v>212</v>
      </c>
      <c r="C37" s="37" t="s">
        <v>213</v>
      </c>
      <c r="D37" s="49" t="s">
        <v>214</v>
      </c>
      <c r="E37" s="43" t="s">
        <v>233</v>
      </c>
      <c r="F37" s="39" t="s">
        <v>256</v>
      </c>
      <c r="G37" s="40">
        <f t="shared" si="1"/>
        <v>2024300</v>
      </c>
      <c r="H37" s="41">
        <v>2024300</v>
      </c>
      <c r="I37" s="41"/>
      <c r="J37" s="41"/>
    </row>
    <row r="38" spans="1:14" ht="72" x14ac:dyDescent="0.25">
      <c r="A38" s="36" t="s">
        <v>211</v>
      </c>
      <c r="B38" s="37" t="s">
        <v>212</v>
      </c>
      <c r="C38" s="37" t="s">
        <v>213</v>
      </c>
      <c r="D38" s="49" t="s">
        <v>214</v>
      </c>
      <c r="E38" s="43" t="s">
        <v>234</v>
      </c>
      <c r="F38" s="39" t="s">
        <v>257</v>
      </c>
      <c r="G38" s="40">
        <f t="shared" si="1"/>
        <v>3984000</v>
      </c>
      <c r="H38" s="41">
        <f>3984000-1172110</f>
        <v>2811890</v>
      </c>
      <c r="I38" s="41">
        <v>1172110</v>
      </c>
      <c r="J38" s="41">
        <v>1172110</v>
      </c>
    </row>
    <row r="39" spans="1:14" s="9" customFormat="1" ht="54" x14ac:dyDescent="0.25">
      <c r="A39" s="1" t="s">
        <v>211</v>
      </c>
      <c r="B39" s="2" t="s">
        <v>212</v>
      </c>
      <c r="C39" s="2" t="s">
        <v>213</v>
      </c>
      <c r="D39" s="82" t="s">
        <v>214</v>
      </c>
      <c r="E39" s="12" t="s">
        <v>322</v>
      </c>
      <c r="F39" s="5" t="s">
        <v>320</v>
      </c>
      <c r="G39" s="6">
        <f t="shared" si="1"/>
        <v>3700045</v>
      </c>
      <c r="H39" s="7">
        <f>1513000+1180000+1007045</f>
        <v>3700045</v>
      </c>
      <c r="I39" s="7"/>
      <c r="J39" s="7"/>
      <c r="K39" s="8"/>
      <c r="L39" s="8"/>
      <c r="M39" s="8"/>
      <c r="N39" s="8"/>
    </row>
    <row r="40" spans="1:14" ht="81" customHeight="1" x14ac:dyDescent="0.25">
      <c r="A40" s="36" t="s">
        <v>211</v>
      </c>
      <c r="B40" s="37" t="s">
        <v>212</v>
      </c>
      <c r="C40" s="37" t="s">
        <v>213</v>
      </c>
      <c r="D40" s="49" t="s">
        <v>214</v>
      </c>
      <c r="E40" s="43" t="s">
        <v>282</v>
      </c>
      <c r="F40" s="39" t="s">
        <v>309</v>
      </c>
      <c r="G40" s="40">
        <f t="shared" si="1"/>
        <v>1537200</v>
      </c>
      <c r="H40" s="41">
        <v>1537200</v>
      </c>
      <c r="I40" s="41"/>
      <c r="J40" s="41"/>
    </row>
    <row r="41" spans="1:14" ht="52.2" x14ac:dyDescent="0.25">
      <c r="A41" s="29" t="s">
        <v>20</v>
      </c>
      <c r="B41" s="30"/>
      <c r="C41" s="30"/>
      <c r="D41" s="31" t="s">
        <v>9</v>
      </c>
      <c r="E41" s="50"/>
      <c r="F41" s="50"/>
      <c r="G41" s="34">
        <f>H41+I41</f>
        <v>47946650</v>
      </c>
      <c r="H41" s="35">
        <f>H48+H43+H50+H46+H52+H45+H47+H42+H44+H49+H51</f>
        <v>47946650</v>
      </c>
      <c r="I41" s="35">
        <f>I48+I43+I50+I46+I52+I45+I47+I42+I44</f>
        <v>0</v>
      </c>
      <c r="J41" s="35">
        <f>J48+J43+J50+J46+J52+J45+J47+J42+J44</f>
        <v>0</v>
      </c>
    </row>
    <row r="42" spans="1:14" ht="54" hidden="1" x14ac:dyDescent="0.25">
      <c r="A42" s="36" t="s">
        <v>172</v>
      </c>
      <c r="B42" s="37" t="s">
        <v>169</v>
      </c>
      <c r="C42" s="37" t="s">
        <v>170</v>
      </c>
      <c r="D42" s="42" t="s">
        <v>171</v>
      </c>
      <c r="E42" s="51" t="s">
        <v>166</v>
      </c>
      <c r="F42" s="43"/>
      <c r="G42" s="40">
        <f t="shared" si="1"/>
        <v>0</v>
      </c>
      <c r="H42" s="41"/>
      <c r="I42" s="41"/>
      <c r="J42" s="41"/>
    </row>
    <row r="43" spans="1:14" ht="56.25" customHeight="1" x14ac:dyDescent="0.25">
      <c r="A43" s="36" t="s">
        <v>99</v>
      </c>
      <c r="B43" s="37" t="s">
        <v>100</v>
      </c>
      <c r="C43" s="37" t="s">
        <v>5</v>
      </c>
      <c r="D43" s="38" t="s">
        <v>232</v>
      </c>
      <c r="E43" s="52" t="s">
        <v>299</v>
      </c>
      <c r="F43" s="39" t="s">
        <v>313</v>
      </c>
      <c r="G43" s="40">
        <f t="shared" si="1"/>
        <v>500000</v>
      </c>
      <c r="H43" s="41">
        <v>500000</v>
      </c>
      <c r="I43" s="41"/>
      <c r="J43" s="41"/>
    </row>
    <row r="44" spans="1:14" ht="69" hidden="1" customHeight="1" x14ac:dyDescent="0.25">
      <c r="A44" s="36" t="s">
        <v>220</v>
      </c>
      <c r="B44" s="37" t="s">
        <v>222</v>
      </c>
      <c r="C44" s="45" t="s">
        <v>5</v>
      </c>
      <c r="D44" s="48" t="s">
        <v>221</v>
      </c>
      <c r="E44" s="52" t="s">
        <v>223</v>
      </c>
      <c r="F44" s="39" t="s">
        <v>244</v>
      </c>
      <c r="G44" s="40">
        <f t="shared" si="1"/>
        <v>0</v>
      </c>
      <c r="H44" s="41"/>
      <c r="I44" s="41"/>
      <c r="J44" s="41"/>
    </row>
    <row r="45" spans="1:14" ht="56.25" hidden="1" customHeight="1" x14ac:dyDescent="0.25">
      <c r="A45" s="36" t="s">
        <v>114</v>
      </c>
      <c r="B45" s="37" t="s">
        <v>115</v>
      </c>
      <c r="C45" s="37" t="s">
        <v>116</v>
      </c>
      <c r="D45" s="38" t="s">
        <v>117</v>
      </c>
      <c r="E45" s="52" t="s">
        <v>141</v>
      </c>
      <c r="F45" s="39" t="s">
        <v>244</v>
      </c>
      <c r="G45" s="40">
        <f t="shared" ref="G45:G57" si="2">H45+I45</f>
        <v>0</v>
      </c>
      <c r="H45" s="41"/>
      <c r="I45" s="41"/>
      <c r="J45" s="41"/>
    </row>
    <row r="46" spans="1:14" s="9" customFormat="1" ht="76.2" customHeight="1" x14ac:dyDescent="0.25">
      <c r="A46" s="1" t="s">
        <v>104</v>
      </c>
      <c r="B46" s="2" t="s">
        <v>105</v>
      </c>
      <c r="C46" s="2" t="s">
        <v>106</v>
      </c>
      <c r="D46" s="3" t="s">
        <v>231</v>
      </c>
      <c r="E46" s="4" t="s">
        <v>298</v>
      </c>
      <c r="F46" s="5" t="s">
        <v>258</v>
      </c>
      <c r="G46" s="6">
        <f t="shared" si="2"/>
        <v>2179250</v>
      </c>
      <c r="H46" s="7">
        <f>15692250-1513000-3000000-9000000</f>
        <v>2179250</v>
      </c>
      <c r="I46" s="7"/>
      <c r="J46" s="7"/>
      <c r="K46" s="8"/>
      <c r="L46" s="8"/>
      <c r="M46" s="8"/>
      <c r="N46" s="8"/>
    </row>
    <row r="47" spans="1:14" ht="88.95" hidden="1" customHeight="1" x14ac:dyDescent="0.25">
      <c r="A47" s="36" t="s">
        <v>138</v>
      </c>
      <c r="B47" s="37" t="s">
        <v>139</v>
      </c>
      <c r="C47" s="37" t="s">
        <v>130</v>
      </c>
      <c r="D47" s="38" t="s">
        <v>140</v>
      </c>
      <c r="E47" s="100" t="s">
        <v>312</v>
      </c>
      <c r="F47" s="39" t="s">
        <v>244</v>
      </c>
      <c r="G47" s="40">
        <f t="shared" si="2"/>
        <v>0</v>
      </c>
      <c r="H47" s="41"/>
      <c r="I47" s="41"/>
      <c r="J47" s="41"/>
    </row>
    <row r="48" spans="1:14" ht="99" customHeight="1" x14ac:dyDescent="0.25">
      <c r="A48" s="36" t="s">
        <v>77</v>
      </c>
      <c r="B48" s="37" t="s">
        <v>78</v>
      </c>
      <c r="C48" s="37" t="s">
        <v>4</v>
      </c>
      <c r="D48" s="38" t="s">
        <v>79</v>
      </c>
      <c r="E48" s="101"/>
      <c r="F48" s="39" t="s">
        <v>259</v>
      </c>
      <c r="G48" s="40">
        <f t="shared" si="2"/>
        <v>1883934</v>
      </c>
      <c r="H48" s="53">
        <f>16480400-12250000-2346466</f>
        <v>1883934</v>
      </c>
      <c r="I48" s="54"/>
      <c r="J48" s="54"/>
    </row>
    <row r="49" spans="1:14" s="9" customFormat="1" ht="99" customHeight="1" x14ac:dyDescent="0.25">
      <c r="A49" s="1" t="s">
        <v>77</v>
      </c>
      <c r="B49" s="2" t="s">
        <v>78</v>
      </c>
      <c r="C49" s="2" t="s">
        <v>4</v>
      </c>
      <c r="D49" s="3" t="s">
        <v>79</v>
      </c>
      <c r="E49" s="12" t="s">
        <v>296</v>
      </c>
      <c r="F49" s="5" t="s">
        <v>310</v>
      </c>
      <c r="G49" s="6">
        <f t="shared" si="2"/>
        <v>15247466</v>
      </c>
      <c r="H49" s="10">
        <f>12250000+1446466+1551000</f>
        <v>15247466</v>
      </c>
      <c r="I49" s="11"/>
      <c r="J49" s="11"/>
      <c r="K49" s="8"/>
      <c r="L49" s="8"/>
      <c r="M49" s="8"/>
      <c r="N49" s="8"/>
    </row>
    <row r="50" spans="1:14" ht="51" customHeight="1" x14ac:dyDescent="0.25">
      <c r="A50" s="36" t="s">
        <v>101</v>
      </c>
      <c r="B50" s="37" t="s">
        <v>102</v>
      </c>
      <c r="C50" s="37" t="s">
        <v>4</v>
      </c>
      <c r="D50" s="38" t="s">
        <v>103</v>
      </c>
      <c r="E50" s="43" t="s">
        <v>297</v>
      </c>
      <c r="F50" s="39" t="s">
        <v>311</v>
      </c>
      <c r="G50" s="40">
        <f t="shared" si="2"/>
        <v>4036000</v>
      </c>
      <c r="H50" s="53">
        <v>4036000</v>
      </c>
      <c r="I50" s="54"/>
      <c r="J50" s="54"/>
    </row>
    <row r="51" spans="1:14" s="9" customFormat="1" ht="51" customHeight="1" x14ac:dyDescent="0.25">
      <c r="A51" s="1" t="s">
        <v>101</v>
      </c>
      <c r="B51" s="2" t="s">
        <v>102</v>
      </c>
      <c r="C51" s="2" t="s">
        <v>4</v>
      </c>
      <c r="D51" s="3" t="s">
        <v>103</v>
      </c>
      <c r="E51" s="12" t="s">
        <v>300</v>
      </c>
      <c r="F51" s="5" t="s">
        <v>321</v>
      </c>
      <c r="G51" s="6">
        <f t="shared" si="2"/>
        <v>24000000</v>
      </c>
      <c r="H51" s="10">
        <f>30000000-6000000</f>
        <v>24000000</v>
      </c>
      <c r="I51" s="11"/>
      <c r="J51" s="11"/>
      <c r="K51" s="8"/>
      <c r="L51" s="8"/>
      <c r="M51" s="8"/>
      <c r="N51" s="8"/>
    </row>
    <row r="52" spans="1:14" ht="112.5" customHeight="1" x14ac:dyDescent="0.25">
      <c r="A52" s="36" t="s">
        <v>107</v>
      </c>
      <c r="B52" s="37" t="s">
        <v>22</v>
      </c>
      <c r="C52" s="37" t="s">
        <v>7</v>
      </c>
      <c r="D52" s="38" t="s">
        <v>108</v>
      </c>
      <c r="E52" s="32" t="s">
        <v>295</v>
      </c>
      <c r="F52" s="39" t="s">
        <v>260</v>
      </c>
      <c r="G52" s="40">
        <f t="shared" si="2"/>
        <v>100000</v>
      </c>
      <c r="H52" s="53">
        <v>100000</v>
      </c>
      <c r="I52" s="54"/>
      <c r="J52" s="54"/>
    </row>
    <row r="53" spans="1:14" ht="64.5" customHeight="1" x14ac:dyDescent="0.25">
      <c r="A53" s="29" t="s">
        <v>126</v>
      </c>
      <c r="B53" s="55"/>
      <c r="C53" s="55"/>
      <c r="D53" s="31" t="s">
        <v>127</v>
      </c>
      <c r="E53" s="51"/>
      <c r="F53" s="43"/>
      <c r="G53" s="34">
        <f>H53+I53</f>
        <v>427350</v>
      </c>
      <c r="H53" s="56">
        <f>H54+H56+H55+H57</f>
        <v>427350</v>
      </c>
      <c r="I53" s="56">
        <f>I54+I56+I55+I57</f>
        <v>0</v>
      </c>
      <c r="J53" s="56">
        <f>J54+J56+J55+J57</f>
        <v>0</v>
      </c>
    </row>
    <row r="54" spans="1:14" ht="42.75" customHeight="1" x14ac:dyDescent="0.25">
      <c r="A54" s="36" t="s">
        <v>128</v>
      </c>
      <c r="B54" s="47" t="s">
        <v>129</v>
      </c>
      <c r="C54" s="37" t="s">
        <v>130</v>
      </c>
      <c r="D54" s="38" t="s">
        <v>131</v>
      </c>
      <c r="E54" s="52" t="s">
        <v>301</v>
      </c>
      <c r="F54" s="39" t="s">
        <v>317</v>
      </c>
      <c r="G54" s="40">
        <f t="shared" si="2"/>
        <v>282950</v>
      </c>
      <c r="H54" s="53">
        <f>9600+273350</f>
        <v>282950</v>
      </c>
      <c r="I54" s="54"/>
      <c r="J54" s="54"/>
    </row>
    <row r="55" spans="1:14" ht="58.5" hidden="1" customHeight="1" x14ac:dyDescent="0.25">
      <c r="A55" s="36" t="s">
        <v>209</v>
      </c>
      <c r="B55" s="47" t="s">
        <v>169</v>
      </c>
      <c r="C55" s="37" t="s">
        <v>210</v>
      </c>
      <c r="D55" s="38" t="s">
        <v>188</v>
      </c>
      <c r="E55" s="104" t="s">
        <v>166</v>
      </c>
      <c r="F55" s="39" t="s">
        <v>244</v>
      </c>
      <c r="G55" s="40">
        <f t="shared" si="2"/>
        <v>0</v>
      </c>
      <c r="H55" s="53"/>
      <c r="I55" s="54"/>
      <c r="J55" s="54"/>
    </row>
    <row r="56" spans="1:14" ht="57.75" hidden="1" customHeight="1" x14ac:dyDescent="0.25">
      <c r="A56" s="36" t="s">
        <v>128</v>
      </c>
      <c r="B56" s="47" t="s">
        <v>129</v>
      </c>
      <c r="C56" s="37" t="s">
        <v>130</v>
      </c>
      <c r="D56" s="38" t="s">
        <v>131</v>
      </c>
      <c r="E56" s="104"/>
      <c r="F56" s="39" t="s">
        <v>244</v>
      </c>
      <c r="G56" s="40">
        <f t="shared" si="2"/>
        <v>0</v>
      </c>
      <c r="H56" s="53"/>
      <c r="I56" s="54"/>
      <c r="J56" s="54"/>
    </row>
    <row r="57" spans="1:14" ht="57.75" customHeight="1" x14ac:dyDescent="0.25">
      <c r="A57" s="36" t="s">
        <v>128</v>
      </c>
      <c r="B57" s="47" t="s">
        <v>129</v>
      </c>
      <c r="C57" s="37" t="s">
        <v>130</v>
      </c>
      <c r="D57" s="38" t="s">
        <v>131</v>
      </c>
      <c r="E57" s="52" t="s">
        <v>302</v>
      </c>
      <c r="F57" s="39" t="s">
        <v>314</v>
      </c>
      <c r="G57" s="40">
        <f t="shared" si="2"/>
        <v>144400</v>
      </c>
      <c r="H57" s="53">
        <f>144400</f>
        <v>144400</v>
      </c>
      <c r="I57" s="54"/>
      <c r="J57" s="54"/>
    </row>
    <row r="58" spans="1:14" ht="65.25" customHeight="1" x14ac:dyDescent="0.25">
      <c r="A58" s="29" t="s">
        <v>153</v>
      </c>
      <c r="B58" s="47"/>
      <c r="C58" s="37"/>
      <c r="D58" s="57" t="s">
        <v>152</v>
      </c>
      <c r="E58" s="52"/>
      <c r="F58" s="51"/>
      <c r="G58" s="34">
        <f>SUM(G59:G64)</f>
        <v>1550000</v>
      </c>
      <c r="H58" s="34">
        <f>SUM(H59:H64)</f>
        <v>1550000</v>
      </c>
      <c r="I58" s="34">
        <f>SUM(I59:I64)</f>
        <v>0</v>
      </c>
      <c r="J58" s="34">
        <f>SUM(J59:J64)</f>
        <v>0</v>
      </c>
    </row>
    <row r="59" spans="1:14" ht="51" hidden="1" customHeight="1" x14ac:dyDescent="0.25">
      <c r="A59" s="36" t="s">
        <v>173</v>
      </c>
      <c r="B59" s="47" t="s">
        <v>175</v>
      </c>
      <c r="C59" s="47" t="s">
        <v>176</v>
      </c>
      <c r="D59" s="38" t="s">
        <v>178</v>
      </c>
      <c r="E59" s="99" t="s">
        <v>166</v>
      </c>
      <c r="F59" s="104"/>
      <c r="G59" s="40">
        <f t="shared" ref="G59:G64" si="3">H59+I59</f>
        <v>0</v>
      </c>
      <c r="H59" s="40"/>
      <c r="I59" s="34"/>
      <c r="J59" s="34"/>
    </row>
    <row r="60" spans="1:14" ht="49.5" hidden="1" customHeight="1" x14ac:dyDescent="0.25">
      <c r="A60" s="36" t="s">
        <v>174</v>
      </c>
      <c r="B60" s="37" t="s">
        <v>177</v>
      </c>
      <c r="C60" s="37" t="s">
        <v>176</v>
      </c>
      <c r="D60" s="38" t="s">
        <v>179</v>
      </c>
      <c r="E60" s="99"/>
      <c r="F60" s="104"/>
      <c r="G60" s="40">
        <f t="shared" si="3"/>
        <v>0</v>
      </c>
      <c r="H60" s="40"/>
      <c r="I60" s="34"/>
      <c r="J60" s="34"/>
    </row>
    <row r="61" spans="1:14" ht="42.75" customHeight="1" x14ac:dyDescent="0.25">
      <c r="A61" s="36" t="s">
        <v>224</v>
      </c>
      <c r="B61" s="47" t="s">
        <v>225</v>
      </c>
      <c r="C61" s="59">
        <v>1040</v>
      </c>
      <c r="D61" s="48" t="s">
        <v>226</v>
      </c>
      <c r="E61" s="52" t="s">
        <v>303</v>
      </c>
      <c r="F61" s="39" t="s">
        <v>261</v>
      </c>
      <c r="G61" s="40">
        <f t="shared" si="3"/>
        <v>200000</v>
      </c>
      <c r="H61" s="53">
        <v>200000</v>
      </c>
      <c r="I61" s="54"/>
      <c r="J61" s="54"/>
    </row>
    <row r="62" spans="1:14" s="9" customFormat="1" ht="44.25" customHeight="1" x14ac:dyDescent="0.25">
      <c r="A62" s="1" t="s">
        <v>224</v>
      </c>
      <c r="B62" s="2" t="s">
        <v>225</v>
      </c>
      <c r="C62" s="2" t="s">
        <v>130</v>
      </c>
      <c r="D62" s="3" t="s">
        <v>226</v>
      </c>
      <c r="E62" s="4" t="s">
        <v>304</v>
      </c>
      <c r="F62" s="5" t="s">
        <v>262</v>
      </c>
      <c r="G62" s="6">
        <f>H62+I62</f>
        <v>1280000</v>
      </c>
      <c r="H62" s="10">
        <f>800000+480000</f>
        <v>1280000</v>
      </c>
      <c r="I62" s="83"/>
      <c r="J62" s="83"/>
      <c r="K62" s="8"/>
      <c r="L62" s="8"/>
      <c r="M62" s="8"/>
      <c r="N62" s="8"/>
    </row>
    <row r="63" spans="1:14" s="9" customFormat="1" ht="50.25" customHeight="1" x14ac:dyDescent="0.25">
      <c r="A63" s="1" t="s">
        <v>154</v>
      </c>
      <c r="B63" s="84" t="s">
        <v>156</v>
      </c>
      <c r="C63" s="85">
        <v>829</v>
      </c>
      <c r="D63" s="86" t="s">
        <v>157</v>
      </c>
      <c r="E63" s="87" t="s">
        <v>155</v>
      </c>
      <c r="F63" s="5" t="s">
        <v>244</v>
      </c>
      <c r="G63" s="6">
        <f t="shared" si="3"/>
        <v>50000</v>
      </c>
      <c r="H63" s="10">
        <v>50000</v>
      </c>
      <c r="I63" s="11"/>
      <c r="J63" s="11"/>
      <c r="K63" s="8"/>
      <c r="L63" s="8"/>
      <c r="M63" s="8"/>
      <c r="N63" s="8"/>
    </row>
    <row r="64" spans="1:14" s="9" customFormat="1" ht="50.25" customHeight="1" x14ac:dyDescent="0.25">
      <c r="A64" s="1" t="s">
        <v>154</v>
      </c>
      <c r="B64" s="88" t="s">
        <v>156</v>
      </c>
      <c r="C64" s="89">
        <v>829</v>
      </c>
      <c r="D64" s="86" t="s">
        <v>157</v>
      </c>
      <c r="E64" s="87" t="s">
        <v>305</v>
      </c>
      <c r="F64" s="5" t="s">
        <v>263</v>
      </c>
      <c r="G64" s="6">
        <f t="shared" si="3"/>
        <v>20000</v>
      </c>
      <c r="H64" s="10">
        <f>500000-480000</f>
        <v>20000</v>
      </c>
      <c r="I64" s="11"/>
      <c r="J64" s="11"/>
      <c r="K64" s="8"/>
      <c r="L64" s="8"/>
      <c r="M64" s="8"/>
      <c r="N64" s="8"/>
    </row>
    <row r="65" spans="1:11" ht="64.5" customHeight="1" x14ac:dyDescent="0.25">
      <c r="A65" s="29" t="s">
        <v>186</v>
      </c>
      <c r="B65" s="60"/>
      <c r="C65" s="61"/>
      <c r="D65" s="62" t="s">
        <v>185</v>
      </c>
      <c r="E65" s="52"/>
      <c r="F65" s="51"/>
      <c r="G65" s="56">
        <f>SUM(G66:G72)</f>
        <v>450000</v>
      </c>
      <c r="H65" s="56">
        <f>SUM(H66:H72)</f>
        <v>450000</v>
      </c>
      <c r="I65" s="56">
        <f>SUM(I66:I72)</f>
        <v>0</v>
      </c>
      <c r="J65" s="56">
        <f>SUM(J66:J72)</f>
        <v>0</v>
      </c>
    </row>
    <row r="66" spans="1:11" ht="67.5" hidden="1" customHeight="1" x14ac:dyDescent="0.25">
      <c r="A66" s="36" t="s">
        <v>187</v>
      </c>
      <c r="B66" s="37" t="s">
        <v>169</v>
      </c>
      <c r="C66" s="37" t="s">
        <v>170</v>
      </c>
      <c r="D66" s="48" t="s">
        <v>188</v>
      </c>
      <c r="E66" s="99" t="s">
        <v>166</v>
      </c>
      <c r="F66" s="104"/>
      <c r="G66" s="40">
        <f t="shared" ref="G66:G72" si="4">H66+I66</f>
        <v>0</v>
      </c>
      <c r="H66" s="53"/>
      <c r="I66" s="53"/>
      <c r="J66" s="53"/>
    </row>
    <row r="67" spans="1:11" ht="60.75" hidden="1" customHeight="1" x14ac:dyDescent="0.25">
      <c r="A67" s="36">
        <v>1115031</v>
      </c>
      <c r="B67" s="47" t="s">
        <v>189</v>
      </c>
      <c r="C67" s="47" t="s">
        <v>190</v>
      </c>
      <c r="D67" s="48" t="s">
        <v>195</v>
      </c>
      <c r="E67" s="99"/>
      <c r="F67" s="104"/>
      <c r="G67" s="40">
        <f t="shared" si="4"/>
        <v>0</v>
      </c>
      <c r="H67" s="53"/>
      <c r="I67" s="53"/>
      <c r="J67" s="53"/>
    </row>
    <row r="68" spans="1:11" ht="80.25" hidden="1" customHeight="1" x14ac:dyDescent="0.25">
      <c r="A68" s="36" t="s">
        <v>191</v>
      </c>
      <c r="B68" s="47" t="s">
        <v>192</v>
      </c>
      <c r="C68" s="47" t="s">
        <v>190</v>
      </c>
      <c r="D68" s="48" t="s">
        <v>196</v>
      </c>
      <c r="E68" s="99"/>
      <c r="F68" s="104"/>
      <c r="G68" s="40">
        <f t="shared" si="4"/>
        <v>0</v>
      </c>
      <c r="H68" s="53"/>
      <c r="I68" s="53"/>
      <c r="J68" s="53"/>
    </row>
    <row r="69" spans="1:11" ht="42.75" hidden="1" customHeight="1" x14ac:dyDescent="0.25">
      <c r="A69" s="36" t="s">
        <v>193</v>
      </c>
      <c r="B69" s="47" t="s">
        <v>194</v>
      </c>
      <c r="C69" s="47" t="s">
        <v>190</v>
      </c>
      <c r="D69" s="48" t="s">
        <v>197</v>
      </c>
      <c r="E69" s="99"/>
      <c r="F69" s="104"/>
      <c r="G69" s="40">
        <f t="shared" si="4"/>
        <v>0</v>
      </c>
      <c r="H69" s="53"/>
      <c r="I69" s="53"/>
      <c r="J69" s="53"/>
    </row>
    <row r="70" spans="1:11" ht="36" x14ac:dyDescent="0.25">
      <c r="A70" s="36">
        <v>1115011</v>
      </c>
      <c r="B70" s="47" t="s">
        <v>198</v>
      </c>
      <c r="C70" s="47" t="s">
        <v>190</v>
      </c>
      <c r="D70" s="38" t="s">
        <v>200</v>
      </c>
      <c r="E70" s="99" t="s">
        <v>306</v>
      </c>
      <c r="F70" s="105" t="s">
        <v>264</v>
      </c>
      <c r="G70" s="40">
        <f>H70+I70</f>
        <v>207000</v>
      </c>
      <c r="H70" s="53">
        <f>150000+57000</f>
        <v>207000</v>
      </c>
      <c r="I70" s="53"/>
      <c r="J70" s="53"/>
    </row>
    <row r="71" spans="1:11" ht="42.75" customHeight="1" x14ac:dyDescent="0.25">
      <c r="A71" s="36">
        <v>1115012</v>
      </c>
      <c r="B71" s="47" t="s">
        <v>199</v>
      </c>
      <c r="C71" s="47" t="s">
        <v>190</v>
      </c>
      <c r="D71" s="38" t="s">
        <v>201</v>
      </c>
      <c r="E71" s="99"/>
      <c r="F71" s="106"/>
      <c r="G71" s="40">
        <f t="shared" si="4"/>
        <v>238000</v>
      </c>
      <c r="H71" s="53">
        <f>295000-57000</f>
        <v>238000</v>
      </c>
      <c r="I71" s="53"/>
      <c r="J71" s="53"/>
    </row>
    <row r="72" spans="1:11" ht="54" x14ac:dyDescent="0.25">
      <c r="A72" s="36" t="s">
        <v>228</v>
      </c>
      <c r="B72" s="37" t="s">
        <v>229</v>
      </c>
      <c r="C72" s="37" t="s">
        <v>190</v>
      </c>
      <c r="D72" s="38" t="s">
        <v>230</v>
      </c>
      <c r="E72" s="99"/>
      <c r="F72" s="107"/>
      <c r="G72" s="40">
        <f t="shared" si="4"/>
        <v>5000</v>
      </c>
      <c r="H72" s="54">
        <v>5000</v>
      </c>
      <c r="I72" s="58"/>
      <c r="J72" s="58"/>
    </row>
    <row r="73" spans="1:11" ht="90" customHeight="1" x14ac:dyDescent="0.25">
      <c r="A73" s="29" t="s">
        <v>28</v>
      </c>
      <c r="B73" s="63"/>
      <c r="C73" s="63"/>
      <c r="D73" s="31" t="s">
        <v>80</v>
      </c>
      <c r="E73" s="43"/>
      <c r="F73" s="33"/>
      <c r="G73" s="34">
        <f>SUM(G74:G110)</f>
        <v>7498497</v>
      </c>
      <c r="H73" s="34">
        <f>SUM(H74:H110)</f>
        <v>7398497</v>
      </c>
      <c r="I73" s="34">
        <f>SUM(I74:I106)</f>
        <v>100000</v>
      </c>
      <c r="J73" s="34">
        <f>SUM(J74:J106)</f>
        <v>100000</v>
      </c>
      <c r="K73" s="64"/>
    </row>
    <row r="74" spans="1:11" ht="48.75" hidden="1" customHeight="1" x14ac:dyDescent="0.25">
      <c r="A74" s="36" t="s">
        <v>67</v>
      </c>
      <c r="B74" s="47" t="s">
        <v>24</v>
      </c>
      <c r="C74" s="47" t="s">
        <v>10</v>
      </c>
      <c r="D74" s="38" t="s">
        <v>25</v>
      </c>
      <c r="E74" s="99" t="s">
        <v>166</v>
      </c>
      <c r="F74" s="102"/>
      <c r="G74" s="40">
        <f>H74+I74</f>
        <v>0</v>
      </c>
      <c r="H74" s="53"/>
      <c r="I74" s="53"/>
      <c r="J74" s="53"/>
    </row>
    <row r="75" spans="1:11" ht="71.25" hidden="1" customHeight="1" x14ac:dyDescent="0.25">
      <c r="A75" s="36" t="s">
        <v>59</v>
      </c>
      <c r="B75" s="47" t="s">
        <v>26</v>
      </c>
      <c r="C75" s="37" t="s">
        <v>11</v>
      </c>
      <c r="D75" s="38" t="s">
        <v>27</v>
      </c>
      <c r="E75" s="99"/>
      <c r="F75" s="102"/>
      <c r="G75" s="40">
        <f>H75+I75</f>
        <v>0</v>
      </c>
      <c r="H75" s="53"/>
      <c r="I75" s="53"/>
      <c r="J75" s="53"/>
    </row>
    <row r="76" spans="1:11" ht="33" hidden="1" customHeight="1" x14ac:dyDescent="0.25">
      <c r="A76" s="36" t="s">
        <v>109</v>
      </c>
      <c r="B76" s="65" t="s">
        <v>110</v>
      </c>
      <c r="C76" s="65" t="s">
        <v>111</v>
      </c>
      <c r="D76" s="38" t="s">
        <v>112</v>
      </c>
      <c r="E76" s="51" t="s">
        <v>56</v>
      </c>
      <c r="F76" s="43"/>
      <c r="G76" s="40">
        <f t="shared" ref="G76:G107" si="5">H76+I76</f>
        <v>0</v>
      </c>
      <c r="H76" s="53"/>
      <c r="I76" s="53"/>
      <c r="J76" s="53"/>
    </row>
    <row r="77" spans="1:11" ht="36" hidden="1" x14ac:dyDescent="0.25">
      <c r="A77" s="36" t="s">
        <v>81</v>
      </c>
      <c r="B77" s="47" t="s">
        <v>82</v>
      </c>
      <c r="C77" s="47" t="s">
        <v>12</v>
      </c>
      <c r="D77" s="38" t="s">
        <v>83</v>
      </c>
      <c r="E77" s="51" t="s">
        <v>57</v>
      </c>
      <c r="F77" s="39"/>
      <c r="G77" s="40">
        <f t="shared" si="5"/>
        <v>0</v>
      </c>
      <c r="H77" s="53"/>
      <c r="I77" s="53"/>
      <c r="J77" s="53"/>
    </row>
    <row r="78" spans="1:11" ht="36" hidden="1" x14ac:dyDescent="0.25">
      <c r="A78" s="36" t="s">
        <v>39</v>
      </c>
      <c r="B78" s="37" t="s">
        <v>40</v>
      </c>
      <c r="C78" s="37" t="s">
        <v>41</v>
      </c>
      <c r="D78" s="38" t="s">
        <v>42</v>
      </c>
      <c r="E78" s="51" t="s">
        <v>58</v>
      </c>
      <c r="F78" s="43"/>
      <c r="G78" s="40">
        <f t="shared" si="5"/>
        <v>0</v>
      </c>
      <c r="H78" s="53"/>
      <c r="I78" s="53"/>
      <c r="J78" s="53"/>
    </row>
    <row r="79" spans="1:11" ht="36" hidden="1" x14ac:dyDescent="0.25">
      <c r="A79" s="36" t="s">
        <v>29</v>
      </c>
      <c r="B79" s="37" t="s">
        <v>17</v>
      </c>
      <c r="C79" s="37" t="s">
        <v>13</v>
      </c>
      <c r="D79" s="38" t="s">
        <v>18</v>
      </c>
      <c r="E79" s="51" t="s">
        <v>57</v>
      </c>
      <c r="F79" s="43"/>
      <c r="G79" s="40">
        <f t="shared" si="5"/>
        <v>0</v>
      </c>
      <c r="H79" s="53"/>
      <c r="I79" s="53"/>
      <c r="J79" s="53"/>
    </row>
    <row r="80" spans="1:11" ht="54" hidden="1" x14ac:dyDescent="0.25">
      <c r="A80" s="36" t="s">
        <v>30</v>
      </c>
      <c r="B80" s="37" t="s">
        <v>31</v>
      </c>
      <c r="C80" s="37" t="s">
        <v>43</v>
      </c>
      <c r="D80" s="32" t="s">
        <v>32</v>
      </c>
      <c r="E80" s="51" t="s">
        <v>58</v>
      </c>
      <c r="F80" s="43"/>
      <c r="G80" s="40">
        <f t="shared" si="5"/>
        <v>0</v>
      </c>
      <c r="H80" s="53"/>
      <c r="I80" s="53"/>
      <c r="J80" s="53"/>
    </row>
    <row r="81" spans="1:14" ht="36" hidden="1" x14ac:dyDescent="0.25">
      <c r="A81" s="36" t="s">
        <v>29</v>
      </c>
      <c r="B81" s="37" t="s">
        <v>17</v>
      </c>
      <c r="C81" s="37" t="s">
        <v>13</v>
      </c>
      <c r="D81" s="38" t="s">
        <v>18</v>
      </c>
      <c r="E81" s="51" t="s">
        <v>58</v>
      </c>
      <c r="F81" s="43"/>
      <c r="G81" s="40">
        <f t="shared" si="5"/>
        <v>0</v>
      </c>
      <c r="H81" s="53"/>
      <c r="I81" s="53"/>
      <c r="J81" s="53"/>
    </row>
    <row r="82" spans="1:14" ht="72" hidden="1" x14ac:dyDescent="0.25">
      <c r="A82" s="36" t="s">
        <v>147</v>
      </c>
      <c r="B82" s="37" t="s">
        <v>148</v>
      </c>
      <c r="C82" s="37" t="s">
        <v>10</v>
      </c>
      <c r="D82" s="38" t="s">
        <v>149</v>
      </c>
      <c r="E82" s="51" t="s">
        <v>150</v>
      </c>
      <c r="F82" s="43"/>
      <c r="G82" s="40">
        <f t="shared" si="5"/>
        <v>0</v>
      </c>
      <c r="H82" s="41"/>
      <c r="I82" s="53"/>
      <c r="J82" s="53"/>
    </row>
    <row r="83" spans="1:14" ht="123" customHeight="1" x14ac:dyDescent="0.25">
      <c r="A83" s="36" t="s">
        <v>147</v>
      </c>
      <c r="B83" s="37" t="s">
        <v>148</v>
      </c>
      <c r="C83" s="37" t="s">
        <v>10</v>
      </c>
      <c r="D83" s="38" t="s">
        <v>149</v>
      </c>
      <c r="E83" s="66" t="s">
        <v>215</v>
      </c>
      <c r="F83" s="39" t="s">
        <v>265</v>
      </c>
      <c r="G83" s="40">
        <f t="shared" si="5"/>
        <v>1067592</v>
      </c>
      <c r="H83" s="41">
        <f>2913000-1113000-732408</f>
        <v>1067592</v>
      </c>
      <c r="I83" s="53"/>
      <c r="J83" s="53"/>
    </row>
    <row r="84" spans="1:14" s="9" customFormat="1" ht="120" customHeight="1" x14ac:dyDescent="0.25">
      <c r="A84" s="1" t="s">
        <v>147</v>
      </c>
      <c r="B84" s="2" t="s">
        <v>148</v>
      </c>
      <c r="C84" s="2" t="s">
        <v>10</v>
      </c>
      <c r="D84" s="3" t="s">
        <v>149</v>
      </c>
      <c r="E84" s="13" t="s">
        <v>180</v>
      </c>
      <c r="F84" s="5" t="s">
        <v>266</v>
      </c>
      <c r="G84" s="6">
        <f t="shared" si="5"/>
        <v>788808</v>
      </c>
      <c r="H84" s="7">
        <f>1100000-311192</f>
        <v>788808</v>
      </c>
      <c r="I84" s="10"/>
      <c r="J84" s="10"/>
      <c r="K84" s="8"/>
      <c r="L84" s="8"/>
      <c r="M84" s="8"/>
      <c r="N84" s="8"/>
    </row>
    <row r="85" spans="1:14" ht="72" x14ac:dyDescent="0.25">
      <c r="A85" s="36" t="s">
        <v>147</v>
      </c>
      <c r="B85" s="37" t="s">
        <v>148</v>
      </c>
      <c r="C85" s="37" t="s">
        <v>10</v>
      </c>
      <c r="D85" s="38" t="s">
        <v>149</v>
      </c>
      <c r="E85" s="51" t="s">
        <v>181</v>
      </c>
      <c r="F85" s="39" t="s">
        <v>267</v>
      </c>
      <c r="G85" s="40">
        <f t="shared" si="5"/>
        <v>419897</v>
      </c>
      <c r="H85" s="41">
        <f>2200000-1780103</f>
        <v>419897</v>
      </c>
      <c r="I85" s="53"/>
      <c r="J85" s="53"/>
    </row>
    <row r="86" spans="1:14" s="9" customFormat="1" ht="90" x14ac:dyDescent="0.25">
      <c r="A86" s="1" t="s">
        <v>147</v>
      </c>
      <c r="B86" s="2" t="s">
        <v>148</v>
      </c>
      <c r="C86" s="2" t="s">
        <v>10</v>
      </c>
      <c r="D86" s="3" t="s">
        <v>149</v>
      </c>
      <c r="E86" s="13" t="s">
        <v>182</v>
      </c>
      <c r="F86" s="5" t="s">
        <v>268</v>
      </c>
      <c r="G86" s="6">
        <f t="shared" si="5"/>
        <v>3327200</v>
      </c>
      <c r="H86" s="7">
        <f>1600000+800000+927200</f>
        <v>3327200</v>
      </c>
      <c r="I86" s="10"/>
      <c r="J86" s="10"/>
      <c r="K86" s="8"/>
      <c r="L86" s="8"/>
      <c r="M86" s="8"/>
      <c r="N86" s="8"/>
    </row>
    <row r="87" spans="1:14" s="9" customFormat="1" ht="96.75" customHeight="1" x14ac:dyDescent="0.25">
      <c r="A87" s="1" t="s">
        <v>147</v>
      </c>
      <c r="B87" s="2" t="s">
        <v>148</v>
      </c>
      <c r="C87" s="2" t="s">
        <v>10</v>
      </c>
      <c r="D87" s="3" t="s">
        <v>149</v>
      </c>
      <c r="E87" s="13" t="s">
        <v>183</v>
      </c>
      <c r="F87" s="5" t="s">
        <v>269</v>
      </c>
      <c r="G87" s="6">
        <f t="shared" si="5"/>
        <v>1795000</v>
      </c>
      <c r="H87" s="7">
        <f>1300000+495000</f>
        <v>1795000</v>
      </c>
      <c r="I87" s="10"/>
      <c r="J87" s="10"/>
      <c r="K87" s="8"/>
      <c r="L87" s="8"/>
      <c r="M87" s="8"/>
      <c r="N87" s="8"/>
    </row>
    <row r="88" spans="1:14" ht="18" hidden="1" x14ac:dyDescent="0.25">
      <c r="A88" s="36" t="s">
        <v>67</v>
      </c>
      <c r="B88" s="37" t="s">
        <v>24</v>
      </c>
      <c r="C88" s="37" t="s">
        <v>10</v>
      </c>
      <c r="D88" s="49" t="s">
        <v>25</v>
      </c>
      <c r="E88" s="32" t="s">
        <v>55</v>
      </c>
      <c r="F88" s="39"/>
      <c r="G88" s="40">
        <f t="shared" si="5"/>
        <v>0</v>
      </c>
      <c r="H88" s="41"/>
      <c r="I88" s="41"/>
      <c r="J88" s="53"/>
    </row>
    <row r="89" spans="1:14" ht="54" hidden="1" x14ac:dyDescent="0.25">
      <c r="A89" s="36" t="s">
        <v>67</v>
      </c>
      <c r="B89" s="37" t="s">
        <v>24</v>
      </c>
      <c r="C89" s="37" t="s">
        <v>10</v>
      </c>
      <c r="D89" s="49" t="s">
        <v>25</v>
      </c>
      <c r="E89" s="32" t="s">
        <v>97</v>
      </c>
      <c r="F89" s="39"/>
      <c r="G89" s="40">
        <f t="shared" si="5"/>
        <v>0</v>
      </c>
      <c r="H89" s="41"/>
      <c r="I89" s="53"/>
      <c r="J89" s="53"/>
    </row>
    <row r="90" spans="1:14" ht="72" hidden="1" x14ac:dyDescent="0.25">
      <c r="A90" s="36" t="s">
        <v>67</v>
      </c>
      <c r="B90" s="37" t="s">
        <v>24</v>
      </c>
      <c r="C90" s="37" t="s">
        <v>10</v>
      </c>
      <c r="D90" s="49" t="s">
        <v>25</v>
      </c>
      <c r="E90" s="32" t="s">
        <v>98</v>
      </c>
      <c r="F90" s="39"/>
      <c r="G90" s="40">
        <f t="shared" si="5"/>
        <v>0</v>
      </c>
      <c r="H90" s="41"/>
      <c r="I90" s="53"/>
      <c r="J90" s="53"/>
    </row>
    <row r="91" spans="1:14" ht="36" hidden="1" x14ac:dyDescent="0.25">
      <c r="A91" s="36" t="s">
        <v>67</v>
      </c>
      <c r="B91" s="37" t="s">
        <v>24</v>
      </c>
      <c r="C91" s="37" t="s">
        <v>10</v>
      </c>
      <c r="D91" s="49" t="s">
        <v>25</v>
      </c>
      <c r="E91" s="32" t="s">
        <v>113</v>
      </c>
      <c r="F91" s="39"/>
      <c r="G91" s="40">
        <f t="shared" si="5"/>
        <v>0</v>
      </c>
      <c r="H91" s="41"/>
      <c r="I91" s="53"/>
      <c r="J91" s="53"/>
    </row>
    <row r="92" spans="1:14" ht="36" hidden="1" x14ac:dyDescent="0.25">
      <c r="A92" s="36" t="s">
        <v>33</v>
      </c>
      <c r="B92" s="37" t="s">
        <v>15</v>
      </c>
      <c r="C92" s="37" t="s">
        <v>34</v>
      </c>
      <c r="D92" s="42" t="s">
        <v>35</v>
      </c>
      <c r="E92" s="51" t="s">
        <v>57</v>
      </c>
      <c r="F92" s="39"/>
      <c r="G92" s="40">
        <f t="shared" si="5"/>
        <v>0</v>
      </c>
      <c r="H92" s="53"/>
      <c r="I92" s="53"/>
      <c r="J92" s="53"/>
    </row>
    <row r="93" spans="1:14" ht="36" hidden="1" x14ac:dyDescent="0.25">
      <c r="A93" s="36" t="s">
        <v>33</v>
      </c>
      <c r="B93" s="37" t="s">
        <v>15</v>
      </c>
      <c r="C93" s="37" t="s">
        <v>34</v>
      </c>
      <c r="D93" s="42" t="s">
        <v>35</v>
      </c>
      <c r="E93" s="51" t="s">
        <v>96</v>
      </c>
      <c r="F93" s="43"/>
      <c r="G93" s="40">
        <f t="shared" si="5"/>
        <v>0</v>
      </c>
      <c r="H93" s="53"/>
      <c r="I93" s="53"/>
      <c r="J93" s="53"/>
    </row>
    <row r="94" spans="1:14" ht="36" hidden="1" x14ac:dyDescent="0.25">
      <c r="A94" s="36" t="s">
        <v>135</v>
      </c>
      <c r="B94" s="37" t="s">
        <v>136</v>
      </c>
      <c r="C94" s="37" t="s">
        <v>34</v>
      </c>
      <c r="D94" s="42" t="s">
        <v>137</v>
      </c>
      <c r="E94" s="51" t="s">
        <v>57</v>
      </c>
      <c r="F94" s="43"/>
      <c r="G94" s="40">
        <f t="shared" si="5"/>
        <v>0</v>
      </c>
      <c r="H94" s="53">
        <v>0</v>
      </c>
      <c r="I94" s="53">
        <v>0</v>
      </c>
      <c r="J94" s="53">
        <v>0</v>
      </c>
    </row>
    <row r="95" spans="1:14" ht="54" hidden="1" x14ac:dyDescent="0.25">
      <c r="A95" s="36" t="s">
        <v>60</v>
      </c>
      <c r="B95" s="37" t="s">
        <v>63</v>
      </c>
      <c r="C95" s="37" t="s">
        <v>34</v>
      </c>
      <c r="D95" s="42" t="s">
        <v>65</v>
      </c>
      <c r="E95" s="51" t="s">
        <v>57</v>
      </c>
      <c r="F95" s="39"/>
      <c r="G95" s="40">
        <f t="shared" si="5"/>
        <v>0</v>
      </c>
      <c r="H95" s="53"/>
      <c r="I95" s="53"/>
      <c r="J95" s="53"/>
    </row>
    <row r="96" spans="1:14" ht="54" hidden="1" x14ac:dyDescent="0.25">
      <c r="A96" s="36" t="s">
        <v>60</v>
      </c>
      <c r="B96" s="37" t="s">
        <v>63</v>
      </c>
      <c r="C96" s="37" t="s">
        <v>34</v>
      </c>
      <c r="D96" s="42" t="s">
        <v>65</v>
      </c>
      <c r="E96" s="51" t="s">
        <v>96</v>
      </c>
      <c r="F96" s="43"/>
      <c r="G96" s="40">
        <f t="shared" si="5"/>
        <v>0</v>
      </c>
      <c r="H96" s="53"/>
      <c r="I96" s="53"/>
      <c r="J96" s="53"/>
    </row>
    <row r="97" spans="1:10" ht="54" hidden="1" x14ac:dyDescent="0.25">
      <c r="A97" s="36" t="s">
        <v>68</v>
      </c>
      <c r="B97" s="37" t="s">
        <v>69</v>
      </c>
      <c r="C97" s="37" t="s">
        <v>7</v>
      </c>
      <c r="D97" s="38" t="s">
        <v>70</v>
      </c>
      <c r="E97" s="51" t="s">
        <v>56</v>
      </c>
      <c r="F97" s="43"/>
      <c r="G97" s="40">
        <f t="shared" si="5"/>
        <v>0</v>
      </c>
      <c r="H97" s="53"/>
      <c r="I97" s="53"/>
      <c r="J97" s="53"/>
    </row>
    <row r="98" spans="1:10" ht="54" hidden="1" x14ac:dyDescent="0.25">
      <c r="A98" s="36" t="s">
        <v>84</v>
      </c>
      <c r="B98" s="37" t="s">
        <v>85</v>
      </c>
      <c r="C98" s="37" t="s">
        <v>7</v>
      </c>
      <c r="D98" s="38" t="s">
        <v>86</v>
      </c>
      <c r="E98" s="51" t="s">
        <v>57</v>
      </c>
      <c r="F98" s="39"/>
      <c r="G98" s="40">
        <f t="shared" si="5"/>
        <v>0</v>
      </c>
      <c r="H98" s="53"/>
      <c r="I98" s="53"/>
      <c r="J98" s="53"/>
    </row>
    <row r="99" spans="1:10" ht="36" hidden="1" x14ac:dyDescent="0.25">
      <c r="A99" s="36" t="s">
        <v>61</v>
      </c>
      <c r="B99" s="37" t="s">
        <v>64</v>
      </c>
      <c r="C99" s="37" t="s">
        <v>7</v>
      </c>
      <c r="D99" s="42" t="s">
        <v>66</v>
      </c>
      <c r="E99" s="51" t="s">
        <v>56</v>
      </c>
      <c r="F99" s="43"/>
      <c r="G99" s="40">
        <f t="shared" si="5"/>
        <v>0</v>
      </c>
      <c r="H99" s="53"/>
      <c r="I99" s="53"/>
      <c r="J99" s="53"/>
    </row>
    <row r="100" spans="1:10" ht="54" hidden="1" x14ac:dyDescent="0.25">
      <c r="A100" s="36" t="s">
        <v>59</v>
      </c>
      <c r="B100" s="47" t="s">
        <v>26</v>
      </c>
      <c r="C100" s="37" t="s">
        <v>11</v>
      </c>
      <c r="D100" s="49" t="s">
        <v>27</v>
      </c>
      <c r="E100" s="32" t="s">
        <v>90</v>
      </c>
      <c r="F100" s="39"/>
      <c r="G100" s="40">
        <f t="shared" si="5"/>
        <v>0</v>
      </c>
      <c r="H100" s="41"/>
      <c r="I100" s="41"/>
      <c r="J100" s="53"/>
    </row>
    <row r="101" spans="1:10" ht="54" hidden="1" x14ac:dyDescent="0.25">
      <c r="A101" s="36" t="s">
        <v>122</v>
      </c>
      <c r="B101" s="47" t="s">
        <v>123</v>
      </c>
      <c r="C101" s="47" t="s">
        <v>7</v>
      </c>
      <c r="D101" s="38" t="s">
        <v>14</v>
      </c>
      <c r="E101" s="32" t="s">
        <v>124</v>
      </c>
      <c r="F101" s="43"/>
      <c r="G101" s="40">
        <f t="shared" si="5"/>
        <v>0</v>
      </c>
      <c r="H101" s="53"/>
      <c r="I101" s="53"/>
      <c r="J101" s="53"/>
    </row>
    <row r="102" spans="1:10" ht="54" hidden="1" x14ac:dyDescent="0.25">
      <c r="A102" s="36" t="s">
        <v>122</v>
      </c>
      <c r="B102" s="47" t="s">
        <v>123</v>
      </c>
      <c r="C102" s="47" t="s">
        <v>7</v>
      </c>
      <c r="D102" s="38" t="s">
        <v>14</v>
      </c>
      <c r="E102" s="51" t="s">
        <v>125</v>
      </c>
      <c r="F102" s="43"/>
      <c r="G102" s="40">
        <f t="shared" si="5"/>
        <v>0</v>
      </c>
      <c r="H102" s="53"/>
      <c r="I102" s="53"/>
      <c r="J102" s="53"/>
    </row>
    <row r="103" spans="1:10" ht="72" hidden="1" x14ac:dyDescent="0.25">
      <c r="A103" s="36" t="s">
        <v>122</v>
      </c>
      <c r="B103" s="47" t="s">
        <v>123</v>
      </c>
      <c r="C103" s="47" t="s">
        <v>7</v>
      </c>
      <c r="D103" s="38" t="s">
        <v>14</v>
      </c>
      <c r="E103" s="51" t="s">
        <v>151</v>
      </c>
      <c r="F103" s="43"/>
      <c r="G103" s="40">
        <f t="shared" si="5"/>
        <v>0</v>
      </c>
      <c r="H103" s="53"/>
      <c r="I103" s="53"/>
      <c r="J103" s="53"/>
    </row>
    <row r="104" spans="1:10" ht="54" hidden="1" x14ac:dyDescent="0.25">
      <c r="A104" s="36" t="s">
        <v>122</v>
      </c>
      <c r="B104" s="47" t="s">
        <v>123</v>
      </c>
      <c r="C104" s="47" t="s">
        <v>7</v>
      </c>
      <c r="D104" s="38" t="s">
        <v>14</v>
      </c>
      <c r="E104" s="51" t="s">
        <v>219</v>
      </c>
      <c r="F104" s="43"/>
      <c r="G104" s="40">
        <f t="shared" si="5"/>
        <v>0</v>
      </c>
      <c r="H104" s="53"/>
      <c r="I104" s="53"/>
      <c r="J104" s="53"/>
    </row>
    <row r="105" spans="1:10" ht="72" x14ac:dyDescent="0.25">
      <c r="A105" s="36" t="s">
        <v>324</v>
      </c>
      <c r="B105" s="47" t="s">
        <v>325</v>
      </c>
      <c r="C105" s="47" t="s">
        <v>326</v>
      </c>
      <c r="D105" s="38" t="s">
        <v>327</v>
      </c>
      <c r="E105" s="51" t="s">
        <v>328</v>
      </c>
      <c r="F105" s="43" t="s">
        <v>329</v>
      </c>
      <c r="G105" s="40">
        <f t="shared" si="5"/>
        <v>100000</v>
      </c>
      <c r="H105" s="53"/>
      <c r="I105" s="53">
        <v>100000</v>
      </c>
      <c r="J105" s="53">
        <v>100000</v>
      </c>
    </row>
    <row r="106" spans="1:10" ht="54" x14ac:dyDescent="0.25">
      <c r="A106" s="36" t="s">
        <v>122</v>
      </c>
      <c r="B106" s="47" t="s">
        <v>123</v>
      </c>
      <c r="C106" s="47" t="s">
        <v>7</v>
      </c>
      <c r="D106" s="38" t="s">
        <v>14</v>
      </c>
      <c r="E106" s="51" t="s">
        <v>307</v>
      </c>
      <c r="F106" s="39" t="s">
        <v>270</v>
      </c>
      <c r="G106" s="40">
        <f t="shared" si="5"/>
        <v>0</v>
      </c>
      <c r="H106" s="53">
        <v>0</v>
      </c>
      <c r="I106" s="53">
        <v>0</v>
      </c>
      <c r="J106" s="53">
        <v>0</v>
      </c>
    </row>
    <row r="107" spans="1:10" ht="36" hidden="1" x14ac:dyDescent="0.25">
      <c r="A107" s="67" t="s">
        <v>62</v>
      </c>
      <c r="B107" s="45" t="s">
        <v>36</v>
      </c>
      <c r="C107" s="45" t="s">
        <v>37</v>
      </c>
      <c r="D107" s="38" t="s">
        <v>38</v>
      </c>
      <c r="E107" s="51" t="s">
        <v>57</v>
      </c>
      <c r="F107" s="33"/>
      <c r="G107" s="40">
        <f t="shared" si="5"/>
        <v>0</v>
      </c>
      <c r="H107" s="53"/>
      <c r="I107" s="53"/>
      <c r="J107" s="53"/>
    </row>
    <row r="108" spans="1:10" ht="54" hidden="1" x14ac:dyDescent="0.25">
      <c r="A108" s="67" t="s">
        <v>71</v>
      </c>
      <c r="B108" s="45" t="s">
        <v>72</v>
      </c>
      <c r="C108" s="45" t="s">
        <v>8</v>
      </c>
      <c r="D108" s="38" t="s">
        <v>73</v>
      </c>
      <c r="E108" s="51" t="s">
        <v>57</v>
      </c>
      <c r="F108" s="33"/>
      <c r="G108" s="40">
        <f>H108+I108</f>
        <v>0</v>
      </c>
      <c r="H108" s="53"/>
      <c r="I108" s="53"/>
      <c r="J108" s="53"/>
    </row>
    <row r="109" spans="1:10" ht="142.5" hidden="1" customHeight="1" x14ac:dyDescent="0.25">
      <c r="A109" s="67" t="s">
        <v>91</v>
      </c>
      <c r="B109" s="68" t="s">
        <v>92</v>
      </c>
      <c r="C109" s="68" t="s">
        <v>16</v>
      </c>
      <c r="D109" s="69" t="s">
        <v>94</v>
      </c>
      <c r="E109" s="52" t="s">
        <v>93</v>
      </c>
      <c r="F109" s="52"/>
      <c r="G109" s="40">
        <f>H109+I109</f>
        <v>0</v>
      </c>
      <c r="H109" s="41">
        <v>0</v>
      </c>
      <c r="I109" s="54"/>
      <c r="J109" s="54"/>
    </row>
    <row r="110" spans="1:10" ht="124.8" hidden="1" x14ac:dyDescent="0.25">
      <c r="A110" s="67" t="s">
        <v>91</v>
      </c>
      <c r="B110" s="68" t="s">
        <v>92</v>
      </c>
      <c r="C110" s="68" t="s">
        <v>16</v>
      </c>
      <c r="D110" s="69" t="s">
        <v>94</v>
      </c>
      <c r="E110" s="52" t="s">
        <v>95</v>
      </c>
      <c r="F110" s="52"/>
      <c r="G110" s="40">
        <f>H110+I110</f>
        <v>0</v>
      </c>
      <c r="H110" s="41"/>
      <c r="I110" s="54"/>
      <c r="J110" s="54"/>
    </row>
    <row r="111" spans="1:10" ht="52.2" hidden="1" x14ac:dyDescent="0.25">
      <c r="A111" s="29" t="s">
        <v>118</v>
      </c>
      <c r="B111" s="63"/>
      <c r="C111" s="63"/>
      <c r="D111" s="57" t="s">
        <v>119</v>
      </c>
      <c r="E111" s="57"/>
      <c r="F111" s="70"/>
      <c r="G111" s="34">
        <f>H111+I111</f>
        <v>0</v>
      </c>
      <c r="H111" s="56">
        <f>H112</f>
        <v>0</v>
      </c>
      <c r="I111" s="56">
        <f>I112</f>
        <v>0</v>
      </c>
      <c r="J111" s="56">
        <f>J112</f>
        <v>0</v>
      </c>
    </row>
    <row r="112" spans="1:10" ht="118.5" hidden="1" customHeight="1" x14ac:dyDescent="0.25">
      <c r="A112" s="36" t="s">
        <v>120</v>
      </c>
      <c r="B112" s="65" t="s">
        <v>22</v>
      </c>
      <c r="C112" s="65" t="s">
        <v>7</v>
      </c>
      <c r="D112" s="38" t="s">
        <v>23</v>
      </c>
      <c r="E112" s="32" t="s">
        <v>121</v>
      </c>
      <c r="F112" s="43"/>
      <c r="G112" s="40">
        <f>H112+I112</f>
        <v>0</v>
      </c>
      <c r="H112" s="41"/>
      <c r="I112" s="54"/>
      <c r="J112" s="54"/>
    </row>
    <row r="113" spans="1:14" ht="57" customHeight="1" x14ac:dyDescent="0.25">
      <c r="A113" s="29" t="s">
        <v>142</v>
      </c>
      <c r="B113" s="63"/>
      <c r="C113" s="63"/>
      <c r="D113" s="57" t="s">
        <v>143</v>
      </c>
      <c r="E113" s="71"/>
      <c r="F113" s="58"/>
      <c r="G113" s="34">
        <f>SUM(H113+I113)</f>
        <v>16000000</v>
      </c>
      <c r="H113" s="35">
        <f>SUM(H114:H117)</f>
        <v>0</v>
      </c>
      <c r="I113" s="35">
        <f>SUM(I114:I117)</f>
        <v>16000000</v>
      </c>
      <c r="J113" s="35">
        <f>SUM(J114:J117)</f>
        <v>16000000</v>
      </c>
    </row>
    <row r="114" spans="1:14" ht="66.75" hidden="1" customHeight="1" x14ac:dyDescent="0.25">
      <c r="A114" s="36" t="s">
        <v>184</v>
      </c>
      <c r="B114" s="37" t="s">
        <v>169</v>
      </c>
      <c r="C114" s="37" t="s">
        <v>170</v>
      </c>
      <c r="D114" s="38" t="s">
        <v>171</v>
      </c>
      <c r="E114" s="105" t="s">
        <v>166</v>
      </c>
      <c r="F114" s="104"/>
      <c r="G114" s="40">
        <f>H114+I114</f>
        <v>0</v>
      </c>
      <c r="H114" s="41"/>
      <c r="I114" s="41"/>
      <c r="J114" s="41"/>
    </row>
    <row r="115" spans="1:14" ht="55.95" hidden="1" customHeight="1" x14ac:dyDescent="0.25">
      <c r="A115" s="36" t="s">
        <v>144</v>
      </c>
      <c r="B115" s="65" t="s">
        <v>145</v>
      </c>
      <c r="C115" s="65" t="s">
        <v>16</v>
      </c>
      <c r="D115" s="38" t="s">
        <v>146</v>
      </c>
      <c r="E115" s="107"/>
      <c r="F115" s="104"/>
      <c r="G115" s="40">
        <f>H115+I115</f>
        <v>0</v>
      </c>
      <c r="H115" s="41"/>
      <c r="I115" s="41"/>
      <c r="J115" s="41"/>
    </row>
    <row r="116" spans="1:14" s="9" customFormat="1" ht="54" customHeight="1" x14ac:dyDescent="0.25">
      <c r="A116" s="1" t="s">
        <v>334</v>
      </c>
      <c r="B116" s="92" t="s">
        <v>277</v>
      </c>
      <c r="C116" s="92" t="s">
        <v>278</v>
      </c>
      <c r="D116" s="3" t="s">
        <v>279</v>
      </c>
      <c r="E116" s="93" t="s">
        <v>332</v>
      </c>
      <c r="F116" s="13" t="s">
        <v>333</v>
      </c>
      <c r="G116" s="6">
        <f>H116+I116</f>
        <v>15000000</v>
      </c>
      <c r="H116" s="7"/>
      <c r="I116" s="7">
        <v>15000000</v>
      </c>
      <c r="J116" s="7">
        <v>15000000</v>
      </c>
      <c r="K116" s="8"/>
      <c r="L116" s="8"/>
      <c r="M116" s="8"/>
      <c r="N116" s="8"/>
    </row>
    <row r="117" spans="1:14" ht="54" x14ac:dyDescent="0.25">
      <c r="A117" s="36" t="s">
        <v>144</v>
      </c>
      <c r="B117" s="65" t="s">
        <v>145</v>
      </c>
      <c r="C117" s="65" t="s">
        <v>16</v>
      </c>
      <c r="D117" s="38" t="s">
        <v>146</v>
      </c>
      <c r="E117" s="51" t="s">
        <v>318</v>
      </c>
      <c r="F117" s="51" t="s">
        <v>319</v>
      </c>
      <c r="G117" s="40">
        <f>H117+I117</f>
        <v>1000000</v>
      </c>
      <c r="H117" s="41">
        <v>0</v>
      </c>
      <c r="I117" s="41">
        <v>1000000</v>
      </c>
      <c r="J117" s="41">
        <v>1000000</v>
      </c>
    </row>
    <row r="118" spans="1:14" ht="36.6" customHeight="1" x14ac:dyDescent="0.25">
      <c r="A118" s="67"/>
      <c r="B118" s="72"/>
      <c r="C118" s="72"/>
      <c r="D118" s="31" t="s">
        <v>46</v>
      </c>
      <c r="E118" s="73"/>
      <c r="F118" s="74"/>
      <c r="G118" s="56">
        <f>SUM(I118+H118)</f>
        <v>302106274</v>
      </c>
      <c r="H118" s="56">
        <f>H14+H41+H73+H111+H53+H113+H58+H65+H34+H25</f>
        <v>136454322</v>
      </c>
      <c r="I118" s="56">
        <f>I14+I41+I73+I111+I53+I113+I58+I65+I34+I25</f>
        <v>165651952</v>
      </c>
      <c r="J118" s="56">
        <f>J14+J41+J73+J111+J53+J113+J58+J65+J34+J25</f>
        <v>165651952</v>
      </c>
    </row>
    <row r="119" spans="1:14" ht="24" customHeight="1" x14ac:dyDescent="0.35">
      <c r="D119" s="75"/>
      <c r="E119" s="22"/>
      <c r="F119" s="23"/>
      <c r="G119" s="76"/>
      <c r="H119" s="76"/>
      <c r="I119" s="76"/>
      <c r="J119" s="77"/>
    </row>
    <row r="120" spans="1:14" ht="18" x14ac:dyDescent="0.35">
      <c r="E120" s="22"/>
      <c r="F120" s="23"/>
      <c r="G120" s="76"/>
      <c r="H120" s="76"/>
      <c r="I120" s="76"/>
      <c r="J120" s="78"/>
    </row>
    <row r="121" spans="1:14" ht="12.75" hidden="1" customHeight="1" x14ac:dyDescent="0.35">
      <c r="A121" s="79"/>
      <c r="B121" s="22"/>
      <c r="C121" s="22"/>
      <c r="D121" s="22"/>
      <c r="E121" s="22"/>
      <c r="F121" s="23"/>
      <c r="G121" s="76"/>
      <c r="H121" s="80"/>
      <c r="I121" s="80"/>
      <c r="J121" s="22"/>
    </row>
    <row r="122" spans="1:14" ht="18" x14ac:dyDescent="0.35">
      <c r="A122" s="79"/>
      <c r="B122" s="22"/>
      <c r="C122" s="22"/>
      <c r="D122" s="22"/>
      <c r="E122" s="22"/>
      <c r="F122" s="23"/>
      <c r="G122" s="76"/>
      <c r="H122" s="76"/>
      <c r="I122" s="76"/>
      <c r="J122" s="22"/>
    </row>
    <row r="123" spans="1:14" ht="18" x14ac:dyDescent="0.35">
      <c r="A123" s="79"/>
      <c r="B123" s="22"/>
      <c r="C123" s="22"/>
      <c r="D123" s="22"/>
      <c r="E123" s="22"/>
      <c r="F123" s="23"/>
      <c r="G123" s="76"/>
      <c r="H123" s="76"/>
      <c r="I123" s="76"/>
      <c r="J123" s="22"/>
    </row>
    <row r="124" spans="1:14" ht="58.5" customHeight="1" x14ac:dyDescent="0.35">
      <c r="A124" s="79"/>
      <c r="B124" s="108" t="s">
        <v>331</v>
      </c>
      <c r="C124" s="108"/>
      <c r="D124" s="108"/>
      <c r="E124" s="22"/>
      <c r="F124" s="23"/>
      <c r="G124" s="23"/>
      <c r="H124" s="81"/>
      <c r="I124" s="22" t="s">
        <v>323</v>
      </c>
      <c r="J124" s="22"/>
    </row>
    <row r="125" spans="1:14" ht="18" x14ac:dyDescent="0.35">
      <c r="A125" s="79"/>
      <c r="B125" s="22"/>
      <c r="C125" s="22"/>
      <c r="D125" s="22"/>
      <c r="E125" s="22"/>
      <c r="F125" s="23"/>
      <c r="G125" s="23"/>
      <c r="H125" s="22"/>
      <c r="I125" s="22"/>
      <c r="J125" s="22"/>
    </row>
    <row r="126" spans="1:14" ht="18" x14ac:dyDescent="0.35">
      <c r="A126" s="79"/>
      <c r="B126" s="108" t="s">
        <v>280</v>
      </c>
      <c r="C126" s="108"/>
      <c r="D126" s="108"/>
      <c r="E126" s="22"/>
      <c r="F126" s="23"/>
      <c r="G126" s="23"/>
      <c r="H126" s="22"/>
      <c r="I126" s="22" t="s">
        <v>281</v>
      </c>
      <c r="J126" s="22"/>
    </row>
    <row r="133" spans="8:8" x14ac:dyDescent="0.25">
      <c r="H133" s="78"/>
    </row>
  </sheetData>
  <sheetProtection selectLockedCells="1" selectUnlockedCells="1"/>
  <mergeCells count="30">
    <mergeCell ref="E114:E115"/>
    <mergeCell ref="E55:E56"/>
    <mergeCell ref="F114:F115"/>
    <mergeCell ref="B126:D126"/>
    <mergeCell ref="F66:F69"/>
    <mergeCell ref="B124:D124"/>
    <mergeCell ref="F74:F75"/>
    <mergeCell ref="D11:D12"/>
    <mergeCell ref="E35:E36"/>
    <mergeCell ref="E70:E72"/>
    <mergeCell ref="F26:F29"/>
    <mergeCell ref="F59:F60"/>
    <mergeCell ref="F35:F36"/>
    <mergeCell ref="F70:F72"/>
    <mergeCell ref="E74:E75"/>
    <mergeCell ref="E66:E69"/>
    <mergeCell ref="E59:E60"/>
    <mergeCell ref="E47:E48"/>
    <mergeCell ref="E26:E29"/>
    <mergeCell ref="H2:J2"/>
    <mergeCell ref="I11:J11"/>
    <mergeCell ref="F11:F12"/>
    <mergeCell ref="A6:J6"/>
    <mergeCell ref="A7:J7"/>
    <mergeCell ref="H11:H12"/>
    <mergeCell ref="E11:E12"/>
    <mergeCell ref="C11:C12"/>
    <mergeCell ref="B11:B12"/>
    <mergeCell ref="A11:A12"/>
    <mergeCell ref="G11:G12"/>
  </mergeCells>
  <phoneticPr fontId="0" type="noConversion"/>
  <printOptions horizontalCentered="1"/>
  <pageMargins left="0.43307086614173229" right="7.874015748031496E-2" top="0.39370078740157483" bottom="0.35433070866141736" header="0.11811023622047245" footer="0.31496062992125984"/>
  <pageSetup paperSize="9" scale="50" firstPageNumber="0" fitToHeight="9"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3</vt:i4>
      </vt:variant>
    </vt:vector>
  </HeadingPairs>
  <TitlesOfParts>
    <vt:vector size="4" baseType="lpstr">
      <vt:lpstr>Лист1  (3)</vt:lpstr>
      <vt:lpstr>'Лист1  (3)'!_Hlk143674693</vt:lpstr>
      <vt:lpstr>'Лист1  (3)'!Заголовки_для_друку</vt:lpstr>
      <vt:lpstr>'Лист1  (3)'!Область_друку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MMR ZO</cp:lastModifiedBy>
  <cp:lastPrinted>2024-05-29T06:30:39Z</cp:lastPrinted>
  <dcterms:created xsi:type="dcterms:W3CDTF">2016-01-05T10:54:52Z</dcterms:created>
  <dcterms:modified xsi:type="dcterms:W3CDTF">2024-08-30T08:38:32Z</dcterms:modified>
</cp:coreProperties>
</file>